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S:\C - Council Boards and By-laws\C03 - Council Agendas\2024 Agendas\12 17 2024\"/>
    </mc:Choice>
  </mc:AlternateContent>
  <xr:revisionPtr revIDLastSave="0" documentId="13_ncr:1_{D6107D0E-2338-41FB-A8A8-D29B5F2798B6}" xr6:coauthVersionLast="47" xr6:coauthVersionMax="47" xr10:uidLastSave="{00000000-0000-0000-0000-000000000000}"/>
  <bookViews>
    <workbookView xWindow="-21720" yWindow="1530" windowWidth="21840" windowHeight="13020" xr2:uid="{00000000-000D-0000-FFFF-FFFF00000000}"/>
  </bookViews>
  <sheets>
    <sheet name="2025 draft" sheetId="3" r:id="rId1"/>
    <sheet name="2024" sheetId="4" r:id="rId2"/>
    <sheet name="User Fee Bylaw 2022" sheetId="1" r:id="rId3"/>
    <sheet name="Sheet1" sheetId="2" r:id="rId4"/>
  </sheets>
  <definedNames>
    <definedName name="_xlnm.Print_Area" localSheetId="1">'2024'!$A:$I</definedName>
    <definedName name="_xlnm.Print_Area" localSheetId="0">'2025 draft'!$A$1:$K$583</definedName>
    <definedName name="_xlnm.Print_Area" localSheetId="2">'User Fee Bylaw 2022'!$A:$I</definedName>
    <definedName name="_xlnm.Print_Titles" localSheetId="1">'2024'!$1:$3</definedName>
    <definedName name="_xlnm.Print_Titles" localSheetId="0">'2025 draft'!$3:$3</definedName>
    <definedName name="_xlnm.Print_Titles" localSheetId="2">'User Fee Bylaw 2022'!$1:$3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0" i="3" l="1"/>
  <c r="I289" i="3"/>
  <c r="K315" i="3" l="1"/>
  <c r="K314" i="3"/>
  <c r="G362" i="3" l="1"/>
  <c r="K362" i="3" s="1"/>
  <c r="G361" i="3"/>
  <c r="K361" i="3" s="1"/>
  <c r="G360" i="3"/>
  <c r="K360" i="3" s="1"/>
  <c r="G581" i="3"/>
  <c r="G580" i="3"/>
  <c r="K580" i="3" s="1"/>
  <c r="G579" i="3"/>
  <c r="H579" i="3" s="1"/>
  <c r="I579" i="3" s="1"/>
  <c r="G575" i="3"/>
  <c r="G574" i="3"/>
  <c r="K574" i="3" s="1"/>
  <c r="G571" i="3"/>
  <c r="K571" i="3" s="1"/>
  <c r="G570" i="3"/>
  <c r="K570" i="3" s="1"/>
  <c r="G569" i="3"/>
  <c r="H569" i="3" s="1"/>
  <c r="I569" i="3" s="1"/>
  <c r="G568" i="3"/>
  <c r="H568" i="3" s="1"/>
  <c r="I568" i="3" s="1"/>
  <c r="G565" i="3"/>
  <c r="K565" i="3" s="1"/>
  <c r="G564" i="3"/>
  <c r="K564" i="3" s="1"/>
  <c r="G563" i="3"/>
  <c r="H563" i="3" s="1"/>
  <c r="I563" i="3" s="1"/>
  <c r="G562" i="3"/>
  <c r="H562" i="3" s="1"/>
  <c r="I562" i="3" s="1"/>
  <c r="G558" i="3"/>
  <c r="K558" i="3" s="1"/>
  <c r="G557" i="3"/>
  <c r="G556" i="3"/>
  <c r="H556" i="3" s="1"/>
  <c r="I556" i="3" s="1"/>
  <c r="G555" i="3"/>
  <c r="K555" i="3" s="1"/>
  <c r="G552" i="3"/>
  <c r="G551" i="3"/>
  <c r="H551" i="3" s="1"/>
  <c r="I551" i="3" s="1"/>
  <c r="G550" i="3"/>
  <c r="K550" i="3" s="1"/>
  <c r="G549" i="3"/>
  <c r="H549" i="3" s="1"/>
  <c r="I549" i="3" s="1"/>
  <c r="G546" i="3"/>
  <c r="K546" i="3" s="1"/>
  <c r="G545" i="3"/>
  <c r="K545" i="3" s="1"/>
  <c r="G544" i="3"/>
  <c r="K544" i="3" s="1"/>
  <c r="G543" i="3"/>
  <c r="K543" i="3" s="1"/>
  <c r="G540" i="3"/>
  <c r="K540" i="3" s="1"/>
  <c r="G539" i="3"/>
  <c r="K539" i="3" s="1"/>
  <c r="G538" i="3"/>
  <c r="H538" i="3" s="1"/>
  <c r="I538" i="3" s="1"/>
  <c r="G537" i="3"/>
  <c r="K537" i="3" s="1"/>
  <c r="G534" i="3"/>
  <c r="G533" i="3"/>
  <c r="G532" i="3"/>
  <c r="H532" i="3" s="1"/>
  <c r="I532" i="3" s="1"/>
  <c r="G531" i="3"/>
  <c r="K531" i="3" s="1"/>
  <c r="G528" i="3"/>
  <c r="K528" i="3" s="1"/>
  <c r="G527" i="3"/>
  <c r="H527" i="3" s="1"/>
  <c r="I527" i="3" s="1"/>
  <c r="G526" i="3"/>
  <c r="K526" i="3" s="1"/>
  <c r="G525" i="3"/>
  <c r="H525" i="3" s="1"/>
  <c r="I525" i="3" s="1"/>
  <c r="G522" i="3"/>
  <c r="K522" i="3" s="1"/>
  <c r="G521" i="3"/>
  <c r="K521" i="3" s="1"/>
  <c r="G520" i="3"/>
  <c r="H520" i="3" s="1"/>
  <c r="I520" i="3" s="1"/>
  <c r="G519" i="3"/>
  <c r="K519" i="3" s="1"/>
  <c r="G516" i="3"/>
  <c r="H516" i="3" s="1"/>
  <c r="I516" i="3" s="1"/>
  <c r="G515" i="3"/>
  <c r="H515" i="3" s="1"/>
  <c r="I515" i="3" s="1"/>
  <c r="G514" i="3"/>
  <c r="H514" i="3" s="1"/>
  <c r="I514" i="3" s="1"/>
  <c r="G513" i="3"/>
  <c r="H513" i="3" s="1"/>
  <c r="I513" i="3" s="1"/>
  <c r="G510" i="3"/>
  <c r="G509" i="3"/>
  <c r="G508" i="3"/>
  <c r="K508" i="3" s="1"/>
  <c r="G507" i="3"/>
  <c r="K507" i="3" s="1"/>
  <c r="G503" i="3"/>
  <c r="G502" i="3"/>
  <c r="H502" i="3" s="1"/>
  <c r="I502" i="3" s="1"/>
  <c r="G501" i="3"/>
  <c r="K501" i="3" s="1"/>
  <c r="G498" i="3"/>
  <c r="H498" i="3" s="1"/>
  <c r="I498" i="3" s="1"/>
  <c r="G494" i="3"/>
  <c r="K494" i="3" s="1"/>
  <c r="G493" i="3"/>
  <c r="K493" i="3" s="1"/>
  <c r="G492" i="3"/>
  <c r="H492" i="3" s="1"/>
  <c r="I492" i="3" s="1"/>
  <c r="G491" i="3"/>
  <c r="H491" i="3" s="1"/>
  <c r="I491" i="3" s="1"/>
  <c r="G490" i="3"/>
  <c r="H490" i="3" s="1"/>
  <c r="I490" i="3" s="1"/>
  <c r="G489" i="3"/>
  <c r="H489" i="3" s="1"/>
  <c r="I489" i="3" s="1"/>
  <c r="G488" i="3"/>
  <c r="K488" i="3" s="1"/>
  <c r="G485" i="3"/>
  <c r="K485" i="3" s="1"/>
  <c r="G484" i="3"/>
  <c r="G483" i="3"/>
  <c r="H483" i="3" s="1"/>
  <c r="I483" i="3" s="1"/>
  <c r="G482" i="3"/>
  <c r="H482" i="3" s="1"/>
  <c r="I482" i="3" s="1"/>
  <c r="G481" i="3"/>
  <c r="H481" i="3" s="1"/>
  <c r="I481" i="3" s="1"/>
  <c r="G480" i="3"/>
  <c r="H480" i="3" s="1"/>
  <c r="I480" i="3" s="1"/>
  <c r="G479" i="3"/>
  <c r="K479" i="3" s="1"/>
  <c r="G476" i="3"/>
  <c r="K476" i="3" s="1"/>
  <c r="G475" i="3"/>
  <c r="K475" i="3" s="1"/>
  <c r="G474" i="3"/>
  <c r="H474" i="3" s="1"/>
  <c r="I474" i="3" s="1"/>
  <c r="G473" i="3"/>
  <c r="H473" i="3" s="1"/>
  <c r="I473" i="3" s="1"/>
  <c r="G472" i="3"/>
  <c r="H472" i="3" s="1"/>
  <c r="I472" i="3" s="1"/>
  <c r="G471" i="3"/>
  <c r="H471" i="3" s="1"/>
  <c r="I471" i="3" s="1"/>
  <c r="G470" i="3"/>
  <c r="H470" i="3" s="1"/>
  <c r="I470" i="3" s="1"/>
  <c r="G467" i="3"/>
  <c r="K467" i="3" s="1"/>
  <c r="G466" i="3"/>
  <c r="H466" i="3" s="1"/>
  <c r="I466" i="3" s="1"/>
  <c r="G465" i="3"/>
  <c r="H465" i="3" s="1"/>
  <c r="I465" i="3" s="1"/>
  <c r="G464" i="3"/>
  <c r="G463" i="3"/>
  <c r="K463" i="3" s="1"/>
  <c r="G462" i="3"/>
  <c r="K462" i="3" s="1"/>
  <c r="G461" i="3"/>
  <c r="K461" i="3" s="1"/>
  <c r="E100" i="3"/>
  <c r="K581" i="3"/>
  <c r="K575" i="3"/>
  <c r="K557" i="3"/>
  <c r="K552" i="3"/>
  <c r="K538" i="3"/>
  <c r="K534" i="3"/>
  <c r="K533" i="3"/>
  <c r="K510" i="3"/>
  <c r="K509" i="3"/>
  <c r="K503" i="3"/>
  <c r="K484" i="3"/>
  <c r="K464" i="3"/>
  <c r="K295" i="3"/>
  <c r="K294" i="3"/>
  <c r="K292" i="3"/>
  <c r="K290" i="3"/>
  <c r="K260" i="3"/>
  <c r="K259" i="3"/>
  <c r="K258" i="3"/>
  <c r="K257" i="3"/>
  <c r="K256" i="3"/>
  <c r="K255" i="3"/>
  <c r="K253" i="3"/>
  <c r="K252" i="3"/>
  <c r="K251" i="3"/>
  <c r="K250" i="3"/>
  <c r="K248" i="3"/>
  <c r="K247" i="3"/>
  <c r="K246" i="3"/>
  <c r="K245" i="3"/>
  <c r="K244" i="3"/>
  <c r="K243" i="3"/>
  <c r="K234" i="3"/>
  <c r="K233" i="3"/>
  <c r="K232" i="3"/>
  <c r="K231" i="3"/>
  <c r="K230" i="3"/>
  <c r="K229" i="3"/>
  <c r="K227" i="3"/>
  <c r="K226" i="3"/>
  <c r="K225" i="3"/>
  <c r="K224" i="3"/>
  <c r="K223" i="3"/>
  <c r="K222" i="3"/>
  <c r="K220" i="3"/>
  <c r="K219" i="3"/>
  <c r="K218" i="3"/>
  <c r="K217" i="3"/>
  <c r="K216" i="3"/>
  <c r="K215" i="3"/>
  <c r="K210" i="3"/>
  <c r="K209" i="3"/>
  <c r="K208" i="3"/>
  <c r="K193" i="3"/>
  <c r="K176" i="3"/>
  <c r="K175" i="3"/>
  <c r="I292" i="3"/>
  <c r="H260" i="3"/>
  <c r="I260" i="3" s="1"/>
  <c r="H209" i="3"/>
  <c r="I209" i="3" s="1"/>
  <c r="H210" i="3"/>
  <c r="I210" i="3" s="1"/>
  <c r="G205" i="4"/>
  <c r="H205" i="4"/>
  <c r="I294" i="3"/>
  <c r="I295" i="3"/>
  <c r="K289" i="3"/>
  <c r="G282" i="3"/>
  <c r="I282" i="3" s="1"/>
  <c r="G281" i="3"/>
  <c r="I281" i="3" s="1"/>
  <c r="G280" i="3"/>
  <c r="I280" i="3" s="1"/>
  <c r="G279" i="3"/>
  <c r="I279" i="3" s="1"/>
  <c r="G278" i="3"/>
  <c r="I278" i="3" s="1"/>
  <c r="G277" i="3"/>
  <c r="I277" i="3" s="1"/>
  <c r="G276" i="3"/>
  <c r="I276" i="3" s="1"/>
  <c r="G275" i="3"/>
  <c r="K275" i="3" s="1"/>
  <c r="G274" i="3"/>
  <c r="I274" i="3" s="1"/>
  <c r="G273" i="3"/>
  <c r="I273" i="3" s="1"/>
  <c r="G271" i="3"/>
  <c r="I271" i="3" s="1"/>
  <c r="G270" i="3"/>
  <c r="I270" i="3" s="1"/>
  <c r="G269" i="3"/>
  <c r="I269" i="3" s="1"/>
  <c r="G268" i="3"/>
  <c r="I268" i="3" s="1"/>
  <c r="G267" i="3"/>
  <c r="I267" i="3" s="1"/>
  <c r="G284" i="3"/>
  <c r="I284" i="3" s="1"/>
  <c r="G272" i="3"/>
  <c r="I272" i="3" s="1"/>
  <c r="G266" i="3"/>
  <c r="I266" i="3" s="1"/>
  <c r="G190" i="3"/>
  <c r="H190" i="3" s="1"/>
  <c r="I190" i="3" s="1"/>
  <c r="G133" i="3"/>
  <c r="G131" i="3"/>
  <c r="I131" i="3" s="1"/>
  <c r="G130" i="3"/>
  <c r="I130" i="3" s="1"/>
  <c r="G129" i="3"/>
  <c r="I129" i="3" s="1"/>
  <c r="G128" i="3"/>
  <c r="I128" i="3" s="1"/>
  <c r="G123" i="3"/>
  <c r="G122" i="3"/>
  <c r="G121" i="3"/>
  <c r="G120" i="3"/>
  <c r="G118" i="3"/>
  <c r="G117" i="3"/>
  <c r="G116" i="3"/>
  <c r="G115" i="3"/>
  <c r="G113" i="3"/>
  <c r="G91" i="3"/>
  <c r="I91" i="3" s="1"/>
  <c r="G90" i="3"/>
  <c r="I90" i="3" s="1"/>
  <c r="G89" i="3"/>
  <c r="I89" i="3" s="1"/>
  <c r="G88" i="3"/>
  <c r="I88" i="3" s="1"/>
  <c r="G87" i="3"/>
  <c r="I87" i="3" s="1"/>
  <c r="G86" i="3"/>
  <c r="I86" i="3" s="1"/>
  <c r="H581" i="3"/>
  <c r="I581" i="3" s="1"/>
  <c r="H580" i="3"/>
  <c r="I580" i="3" s="1"/>
  <c r="H575" i="3"/>
  <c r="I575" i="3" s="1"/>
  <c r="H574" i="3"/>
  <c r="I574" i="3" s="1"/>
  <c r="H571" i="3"/>
  <c r="I571" i="3" s="1"/>
  <c r="H558" i="3"/>
  <c r="I558" i="3" s="1"/>
  <c r="H557" i="3"/>
  <c r="I557" i="3" s="1"/>
  <c r="H555" i="3"/>
  <c r="I555" i="3" s="1"/>
  <c r="H552" i="3"/>
  <c r="I552" i="3" s="1"/>
  <c r="H550" i="3"/>
  <c r="I550" i="3" s="1"/>
  <c r="H546" i="3"/>
  <c r="I546" i="3" s="1"/>
  <c r="H534" i="3"/>
  <c r="I534" i="3" s="1"/>
  <c r="H533" i="3"/>
  <c r="I533" i="3" s="1"/>
  <c r="H531" i="3"/>
  <c r="I531" i="3" s="1"/>
  <c r="H528" i="3"/>
  <c r="I528" i="3" s="1"/>
  <c r="H526" i="3"/>
  <c r="I526" i="3" s="1"/>
  <c r="H522" i="3"/>
  <c r="I522" i="3" s="1"/>
  <c r="H510" i="3"/>
  <c r="I510" i="3" s="1"/>
  <c r="H509" i="3"/>
  <c r="I509" i="3" s="1"/>
  <c r="H507" i="3"/>
  <c r="I507" i="3" s="1"/>
  <c r="H503" i="3"/>
  <c r="I503" i="3" s="1"/>
  <c r="H501" i="3"/>
  <c r="I501" i="3" s="1"/>
  <c r="H494" i="3"/>
  <c r="I494" i="3" s="1"/>
  <c r="H484" i="3"/>
  <c r="I484" i="3" s="1"/>
  <c r="H479" i="3"/>
  <c r="I479" i="3" s="1"/>
  <c r="H476" i="3"/>
  <c r="I476" i="3" s="1"/>
  <c r="H475" i="3"/>
  <c r="I475" i="3" s="1"/>
  <c r="H464" i="3"/>
  <c r="I464" i="3" s="1"/>
  <c r="H463" i="3"/>
  <c r="I463" i="3" s="1"/>
  <c r="H462" i="3"/>
  <c r="I462" i="3" s="1"/>
  <c r="H461" i="3"/>
  <c r="I461" i="3" s="1"/>
  <c r="H362" i="3"/>
  <c r="I362" i="3" s="1"/>
  <c r="H361" i="3"/>
  <c r="I361" i="3" s="1"/>
  <c r="H360" i="3"/>
  <c r="I360" i="3" s="1"/>
  <c r="H357" i="3"/>
  <c r="I357" i="3" s="1"/>
  <c r="H356" i="3"/>
  <c r="I356" i="3" s="1"/>
  <c r="H355" i="3"/>
  <c r="I355" i="3" s="1"/>
  <c r="H354" i="3"/>
  <c r="I354" i="3" s="1"/>
  <c r="H353" i="3"/>
  <c r="I353" i="3" s="1"/>
  <c r="H352" i="3"/>
  <c r="I352" i="3" s="1"/>
  <c r="H351" i="3"/>
  <c r="I351" i="3" s="1"/>
  <c r="H348" i="3"/>
  <c r="I348" i="3" s="1"/>
  <c r="H347" i="3"/>
  <c r="I347" i="3" s="1"/>
  <c r="H344" i="3"/>
  <c r="I344" i="3" s="1"/>
  <c r="H343" i="3"/>
  <c r="I343" i="3" s="1"/>
  <c r="H342" i="3"/>
  <c r="I342" i="3" s="1"/>
  <c r="H341" i="3"/>
  <c r="I341" i="3" s="1"/>
  <c r="H340" i="3"/>
  <c r="I340" i="3" s="1"/>
  <c r="H339" i="3"/>
  <c r="I339" i="3" s="1"/>
  <c r="H315" i="3"/>
  <c r="I315" i="3" s="1"/>
  <c r="H314" i="3"/>
  <c r="I314" i="3" s="1"/>
  <c r="H259" i="3"/>
  <c r="I259" i="3" s="1"/>
  <c r="H258" i="3"/>
  <c r="I258" i="3" s="1"/>
  <c r="H257" i="3"/>
  <c r="I257" i="3" s="1"/>
  <c r="H256" i="3"/>
  <c r="I256" i="3" s="1"/>
  <c r="H255" i="3"/>
  <c r="I255" i="3" s="1"/>
  <c r="H253" i="3"/>
  <c r="I253" i="3" s="1"/>
  <c r="H252" i="3"/>
  <c r="I252" i="3" s="1"/>
  <c r="H251" i="3"/>
  <c r="I251" i="3" s="1"/>
  <c r="H250" i="3"/>
  <c r="I250" i="3" s="1"/>
  <c r="H248" i="3"/>
  <c r="I248" i="3" s="1"/>
  <c r="H247" i="3"/>
  <c r="I247" i="3" s="1"/>
  <c r="H246" i="3"/>
  <c r="I246" i="3" s="1"/>
  <c r="H245" i="3"/>
  <c r="I245" i="3" s="1"/>
  <c r="H244" i="3"/>
  <c r="I244" i="3" s="1"/>
  <c r="H243" i="3"/>
  <c r="I243" i="3" s="1"/>
  <c r="H241" i="3"/>
  <c r="I241" i="3" s="1"/>
  <c r="H240" i="3"/>
  <c r="I240" i="3" s="1"/>
  <c r="H239" i="3"/>
  <c r="I239" i="3" s="1"/>
  <c r="H238" i="3"/>
  <c r="I238" i="3" s="1"/>
  <c r="H237" i="3"/>
  <c r="I237" i="3" s="1"/>
  <c r="H236" i="3"/>
  <c r="I236" i="3" s="1"/>
  <c r="H234" i="3"/>
  <c r="I234" i="3" s="1"/>
  <c r="H233" i="3"/>
  <c r="I233" i="3" s="1"/>
  <c r="H232" i="3"/>
  <c r="I232" i="3" s="1"/>
  <c r="H231" i="3"/>
  <c r="I231" i="3" s="1"/>
  <c r="H230" i="3"/>
  <c r="I230" i="3" s="1"/>
  <c r="H229" i="3"/>
  <c r="I229" i="3" s="1"/>
  <c r="H227" i="3"/>
  <c r="I227" i="3" s="1"/>
  <c r="H226" i="3"/>
  <c r="I226" i="3" s="1"/>
  <c r="H225" i="3"/>
  <c r="I225" i="3" s="1"/>
  <c r="H224" i="3"/>
  <c r="I224" i="3" s="1"/>
  <c r="H223" i="3"/>
  <c r="I223" i="3" s="1"/>
  <c r="H222" i="3"/>
  <c r="I222" i="3" s="1"/>
  <c r="H220" i="3"/>
  <c r="I220" i="3" s="1"/>
  <c r="H219" i="3"/>
  <c r="I219" i="3" s="1"/>
  <c r="H218" i="3"/>
  <c r="I218" i="3" s="1"/>
  <c r="H217" i="3"/>
  <c r="I217" i="3" s="1"/>
  <c r="H216" i="3"/>
  <c r="I216" i="3" s="1"/>
  <c r="H215" i="3"/>
  <c r="I215" i="3" s="1"/>
  <c r="H208" i="3"/>
  <c r="I208" i="3" s="1"/>
  <c r="H202" i="3"/>
  <c r="I202" i="3" s="1"/>
  <c r="H201" i="3"/>
  <c r="I201" i="3" s="1"/>
  <c r="H200" i="3"/>
  <c r="I200" i="3" s="1"/>
  <c r="H199" i="3"/>
  <c r="I199" i="3" s="1"/>
  <c r="H197" i="3"/>
  <c r="I197" i="3" s="1"/>
  <c r="H196" i="3"/>
  <c r="I196" i="3" s="1"/>
  <c r="H195" i="3"/>
  <c r="I195" i="3" s="1"/>
  <c r="H194" i="3"/>
  <c r="I194" i="3" s="1"/>
  <c r="H193" i="3"/>
  <c r="I193" i="3" s="1"/>
  <c r="H192" i="3"/>
  <c r="I192" i="3" s="1"/>
  <c r="H191" i="3"/>
  <c r="I191" i="3" s="1"/>
  <c r="I432" i="3"/>
  <c r="I431" i="3"/>
  <c r="I395" i="3"/>
  <c r="I394" i="3"/>
  <c r="I332" i="3"/>
  <c r="I331" i="3"/>
  <c r="I330" i="3"/>
  <c r="I329" i="3"/>
  <c r="I328" i="3"/>
  <c r="I327" i="3"/>
  <c r="I326" i="3"/>
  <c r="I325" i="3"/>
  <c r="I320" i="3"/>
  <c r="I310" i="3"/>
  <c r="I309" i="3"/>
  <c r="I308" i="3"/>
  <c r="I307" i="3"/>
  <c r="I301" i="3"/>
  <c r="I300" i="3"/>
  <c r="I299" i="3"/>
  <c r="I290" i="3"/>
  <c r="I198" i="3"/>
  <c r="I187" i="3"/>
  <c r="I186" i="3"/>
  <c r="I185" i="3"/>
  <c r="I184" i="3"/>
  <c r="I183" i="3"/>
  <c r="I182" i="3"/>
  <c r="I181" i="3"/>
  <c r="I150" i="3"/>
  <c r="I148" i="3"/>
  <c r="I147" i="3"/>
  <c r="I146" i="3"/>
  <c r="I145" i="3"/>
  <c r="I141" i="3"/>
  <c r="I140" i="3"/>
  <c r="I139" i="3"/>
  <c r="I138" i="3"/>
  <c r="I49" i="3"/>
  <c r="I48" i="3"/>
  <c r="I47" i="3"/>
  <c r="I46" i="3"/>
  <c r="I45" i="3"/>
  <c r="I44" i="3"/>
  <c r="I43" i="3"/>
  <c r="I11" i="3"/>
  <c r="I10" i="3"/>
  <c r="I9" i="3"/>
  <c r="G81" i="3"/>
  <c r="I81" i="3" s="1"/>
  <c r="G80" i="3"/>
  <c r="I80" i="3" s="1"/>
  <c r="G79" i="3"/>
  <c r="I79" i="3" s="1"/>
  <c r="G78" i="3"/>
  <c r="I78" i="3" s="1"/>
  <c r="G77" i="3"/>
  <c r="I77" i="3" s="1"/>
  <c r="G68" i="3"/>
  <c r="H68" i="3" s="1"/>
  <c r="I68" i="3" s="1"/>
  <c r="G587" i="4"/>
  <c r="H587" i="4" s="1"/>
  <c r="G586" i="4"/>
  <c r="H586" i="4" s="1"/>
  <c r="G585" i="4"/>
  <c r="H585" i="4" s="1"/>
  <c r="G581" i="4"/>
  <c r="H581" i="4" s="1"/>
  <c r="G580" i="4"/>
  <c r="H580" i="4" s="1"/>
  <c r="G577" i="4"/>
  <c r="H577" i="4" s="1"/>
  <c r="G576" i="4"/>
  <c r="H576" i="4" s="1"/>
  <c r="G575" i="4"/>
  <c r="H575" i="4" s="1"/>
  <c r="G574" i="4"/>
  <c r="H574" i="4" s="1"/>
  <c r="G571" i="4"/>
  <c r="H571" i="4" s="1"/>
  <c r="G570" i="4"/>
  <c r="H570" i="4" s="1"/>
  <c r="G569" i="4"/>
  <c r="H569" i="4" s="1"/>
  <c r="G568" i="4"/>
  <c r="H568" i="4" s="1"/>
  <c r="G564" i="4"/>
  <c r="H564" i="4" s="1"/>
  <c r="G563" i="4"/>
  <c r="H563" i="4" s="1"/>
  <c r="G562" i="4"/>
  <c r="H562" i="4" s="1"/>
  <c r="G561" i="4"/>
  <c r="H561" i="4" s="1"/>
  <c r="G558" i="4"/>
  <c r="H558" i="4" s="1"/>
  <c r="H557" i="4"/>
  <c r="G557" i="4"/>
  <c r="G556" i="4"/>
  <c r="H556" i="4" s="1"/>
  <c r="G555" i="4"/>
  <c r="H555" i="4" s="1"/>
  <c r="G552" i="4"/>
  <c r="H552" i="4" s="1"/>
  <c r="G551" i="4"/>
  <c r="H551" i="4" s="1"/>
  <c r="G550" i="4"/>
  <c r="H550" i="4" s="1"/>
  <c r="G549" i="4"/>
  <c r="H549" i="4" s="1"/>
  <c r="G546" i="4"/>
  <c r="H546" i="4" s="1"/>
  <c r="H545" i="4"/>
  <c r="G545" i="4"/>
  <c r="G544" i="4"/>
  <c r="H544" i="4" s="1"/>
  <c r="G543" i="4"/>
  <c r="H543" i="4" s="1"/>
  <c r="G540" i="4"/>
  <c r="H540" i="4" s="1"/>
  <c r="G539" i="4"/>
  <c r="H539" i="4" s="1"/>
  <c r="G538" i="4"/>
  <c r="H538" i="4" s="1"/>
  <c r="G537" i="4"/>
  <c r="H537" i="4" s="1"/>
  <c r="G534" i="4"/>
  <c r="H534" i="4" s="1"/>
  <c r="G533" i="4"/>
  <c r="H533" i="4" s="1"/>
  <c r="G532" i="4"/>
  <c r="H532" i="4" s="1"/>
  <c r="H531" i="4"/>
  <c r="G531" i="4"/>
  <c r="G528" i="4"/>
  <c r="H528" i="4" s="1"/>
  <c r="G527" i="4"/>
  <c r="H527" i="4" s="1"/>
  <c r="G526" i="4"/>
  <c r="H526" i="4" s="1"/>
  <c r="G525" i="4"/>
  <c r="H525" i="4" s="1"/>
  <c r="G522" i="4"/>
  <c r="H522" i="4" s="1"/>
  <c r="G521" i="4"/>
  <c r="H521" i="4" s="1"/>
  <c r="G520" i="4"/>
  <c r="H520" i="4" s="1"/>
  <c r="G519" i="4"/>
  <c r="H519" i="4" s="1"/>
  <c r="G516" i="4"/>
  <c r="H516" i="4" s="1"/>
  <c r="G515" i="4"/>
  <c r="H515" i="4" s="1"/>
  <c r="G514" i="4"/>
  <c r="H514" i="4" s="1"/>
  <c r="G513" i="4"/>
  <c r="H513" i="4" s="1"/>
  <c r="G509" i="4"/>
  <c r="H509" i="4" s="1"/>
  <c r="G508" i="4"/>
  <c r="H508" i="4" s="1"/>
  <c r="G507" i="4"/>
  <c r="H507" i="4" s="1"/>
  <c r="G504" i="4"/>
  <c r="H504" i="4" s="1"/>
  <c r="G500" i="4"/>
  <c r="H500" i="4" s="1"/>
  <c r="G499" i="4"/>
  <c r="H499" i="4" s="1"/>
  <c r="G498" i="4"/>
  <c r="H498" i="4" s="1"/>
  <c r="G497" i="4"/>
  <c r="H497" i="4" s="1"/>
  <c r="G496" i="4"/>
  <c r="H496" i="4" s="1"/>
  <c r="G495" i="4"/>
  <c r="H495" i="4" s="1"/>
  <c r="G494" i="4"/>
  <c r="H494" i="4" s="1"/>
  <c r="H491" i="4"/>
  <c r="G491" i="4"/>
  <c r="G490" i="4"/>
  <c r="H490" i="4" s="1"/>
  <c r="G489" i="4"/>
  <c r="H489" i="4" s="1"/>
  <c r="G488" i="4"/>
  <c r="H488" i="4" s="1"/>
  <c r="G487" i="4"/>
  <c r="H487" i="4" s="1"/>
  <c r="G486" i="4"/>
  <c r="H486" i="4" s="1"/>
  <c r="G485" i="4"/>
  <c r="H485" i="4" s="1"/>
  <c r="G482" i="4"/>
  <c r="H482" i="4" s="1"/>
  <c r="G481" i="4"/>
  <c r="H481" i="4" s="1"/>
  <c r="G480" i="4"/>
  <c r="H480" i="4" s="1"/>
  <c r="G479" i="4"/>
  <c r="H479" i="4" s="1"/>
  <c r="G478" i="4"/>
  <c r="H478" i="4" s="1"/>
  <c r="G477" i="4"/>
  <c r="H477" i="4" s="1"/>
  <c r="G476" i="4"/>
  <c r="H476" i="4" s="1"/>
  <c r="G473" i="4"/>
  <c r="H473" i="4" s="1"/>
  <c r="G472" i="4"/>
  <c r="H472" i="4" s="1"/>
  <c r="G471" i="4"/>
  <c r="H471" i="4" s="1"/>
  <c r="G470" i="4"/>
  <c r="H470" i="4" s="1"/>
  <c r="G469" i="4"/>
  <c r="H469" i="4" s="1"/>
  <c r="G468" i="4"/>
  <c r="H468" i="4" s="1"/>
  <c r="G467" i="4"/>
  <c r="H467" i="4" s="1"/>
  <c r="F462" i="4"/>
  <c r="F461" i="4"/>
  <c r="G461" i="4" s="1"/>
  <c r="H461" i="4" s="1"/>
  <c r="F460" i="4"/>
  <c r="F459" i="4"/>
  <c r="G459" i="4" s="1"/>
  <c r="H459" i="4" s="1"/>
  <c r="F458" i="4"/>
  <c r="G458" i="4" s="1"/>
  <c r="H458" i="4" s="1"/>
  <c r="F457" i="4"/>
  <c r="F456" i="4"/>
  <c r="G456" i="4" s="1"/>
  <c r="H456" i="4" s="1"/>
  <c r="F455" i="4"/>
  <c r="F454" i="4"/>
  <c r="G454" i="4" s="1"/>
  <c r="H454" i="4" s="1"/>
  <c r="F453" i="4"/>
  <c r="F452" i="4"/>
  <c r="F451" i="4"/>
  <c r="G451" i="4" s="1"/>
  <c r="H451" i="4" s="1"/>
  <c r="F450" i="4"/>
  <c r="E445" i="4"/>
  <c r="F445" i="4" s="1"/>
  <c r="E444" i="4"/>
  <c r="F444" i="4" s="1"/>
  <c r="E443" i="4"/>
  <c r="F443" i="4" s="1"/>
  <c r="E442" i="4"/>
  <c r="F442" i="4" s="1"/>
  <c r="E441" i="4"/>
  <c r="F441" i="4" s="1"/>
  <c r="H438" i="4"/>
  <c r="H437" i="4"/>
  <c r="E436" i="4"/>
  <c r="F436" i="4" s="1"/>
  <c r="E435" i="4"/>
  <c r="F435" i="4" s="1"/>
  <c r="E434" i="4"/>
  <c r="F434" i="4" s="1"/>
  <c r="E433" i="4"/>
  <c r="F433" i="4" s="1"/>
  <c r="E432" i="4"/>
  <c r="F432" i="4" s="1"/>
  <c r="E428" i="4"/>
  <c r="F428" i="4" s="1"/>
  <c r="G428" i="4" s="1"/>
  <c r="E427" i="4"/>
  <c r="F427" i="4" s="1"/>
  <c r="E426" i="4"/>
  <c r="F426" i="4" s="1"/>
  <c r="F423" i="4"/>
  <c r="G423" i="4" s="1"/>
  <c r="H423" i="4" s="1"/>
  <c r="E422" i="4"/>
  <c r="F422" i="4" s="1"/>
  <c r="E421" i="4"/>
  <c r="F421" i="4" s="1"/>
  <c r="E420" i="4"/>
  <c r="F420" i="4" s="1"/>
  <c r="E419" i="4"/>
  <c r="F419" i="4" s="1"/>
  <c r="G419" i="4" s="1"/>
  <c r="H419" i="4" s="1"/>
  <c r="E418" i="4"/>
  <c r="F418" i="4" s="1"/>
  <c r="E413" i="4"/>
  <c r="F413" i="4" s="1"/>
  <c r="E412" i="4"/>
  <c r="F412" i="4" s="1"/>
  <c r="E411" i="4"/>
  <c r="F411" i="4" s="1"/>
  <c r="G411" i="4" s="1"/>
  <c r="H411" i="4" s="1"/>
  <c r="E410" i="4"/>
  <c r="F410" i="4" s="1"/>
  <c r="E407" i="4"/>
  <c r="F407" i="4" s="1"/>
  <c r="E406" i="4"/>
  <c r="F406" i="4" s="1"/>
  <c r="F405" i="4"/>
  <c r="G405" i="4" s="1"/>
  <c r="H405" i="4" s="1"/>
  <c r="E405" i="4"/>
  <c r="E404" i="4"/>
  <c r="F404" i="4" s="1"/>
  <c r="E403" i="4"/>
  <c r="F403" i="4" s="1"/>
  <c r="H400" i="4"/>
  <c r="H399" i="4"/>
  <c r="F398" i="4"/>
  <c r="E398" i="4"/>
  <c r="E397" i="4"/>
  <c r="F397" i="4" s="1"/>
  <c r="E396" i="4"/>
  <c r="F396" i="4" s="1"/>
  <c r="G396" i="4" s="1"/>
  <c r="H396" i="4" s="1"/>
  <c r="E395" i="4"/>
  <c r="F395" i="4" s="1"/>
  <c r="E394" i="4"/>
  <c r="F394" i="4" s="1"/>
  <c r="F390" i="4"/>
  <c r="G390" i="4" s="1"/>
  <c r="H390" i="4" s="1"/>
  <c r="E389" i="4"/>
  <c r="F389" i="4" s="1"/>
  <c r="G389" i="4" s="1"/>
  <c r="E388" i="4"/>
  <c r="F388" i="4" s="1"/>
  <c r="E387" i="4"/>
  <c r="F387" i="4" s="1"/>
  <c r="E384" i="4"/>
  <c r="F384" i="4" s="1"/>
  <c r="E383" i="4"/>
  <c r="F383" i="4" s="1"/>
  <c r="G383" i="4" s="1"/>
  <c r="E382" i="4"/>
  <c r="F382" i="4" s="1"/>
  <c r="E381" i="4"/>
  <c r="F381" i="4" s="1"/>
  <c r="E380" i="4"/>
  <c r="F380" i="4" s="1"/>
  <c r="E379" i="4"/>
  <c r="F379" i="4" s="1"/>
  <c r="F376" i="4"/>
  <c r="E375" i="4"/>
  <c r="F375" i="4" s="1"/>
  <c r="E374" i="4"/>
  <c r="F374" i="4" s="1"/>
  <c r="E373" i="4"/>
  <c r="F373" i="4" s="1"/>
  <c r="E372" i="4"/>
  <c r="F372" i="4" s="1"/>
  <c r="E371" i="4"/>
  <c r="F371" i="4" s="1"/>
  <c r="G367" i="4"/>
  <c r="H367" i="4" s="1"/>
  <c r="G366" i="4"/>
  <c r="H366" i="4" s="1"/>
  <c r="G365" i="4"/>
  <c r="H365" i="4" s="1"/>
  <c r="G362" i="4"/>
  <c r="H362" i="4" s="1"/>
  <c r="G361" i="4"/>
  <c r="H361" i="4" s="1"/>
  <c r="G360" i="4"/>
  <c r="H360" i="4" s="1"/>
  <c r="G359" i="4"/>
  <c r="H359" i="4" s="1"/>
  <c r="G358" i="4"/>
  <c r="H358" i="4" s="1"/>
  <c r="G357" i="4"/>
  <c r="H357" i="4" s="1"/>
  <c r="G356" i="4"/>
  <c r="H356" i="4" s="1"/>
  <c r="G353" i="4"/>
  <c r="H353" i="4" s="1"/>
  <c r="G352" i="4"/>
  <c r="H352" i="4" s="1"/>
  <c r="G349" i="4"/>
  <c r="H349" i="4" s="1"/>
  <c r="G348" i="4"/>
  <c r="H348" i="4" s="1"/>
  <c r="G347" i="4"/>
  <c r="H347" i="4" s="1"/>
  <c r="G346" i="4"/>
  <c r="H346" i="4" s="1"/>
  <c r="G345" i="4"/>
  <c r="H345" i="4" s="1"/>
  <c r="G344" i="4"/>
  <c r="H344" i="4" s="1"/>
  <c r="H337" i="4"/>
  <c r="H336" i="4"/>
  <c r="H335" i="4"/>
  <c r="H334" i="4"/>
  <c r="H333" i="4"/>
  <c r="H332" i="4"/>
  <c r="H331" i="4"/>
  <c r="H330" i="4"/>
  <c r="H325" i="4"/>
  <c r="G320" i="4"/>
  <c r="H320" i="4" s="1"/>
  <c r="G319" i="4"/>
  <c r="H319" i="4" s="1"/>
  <c r="H315" i="4"/>
  <c r="H314" i="4"/>
  <c r="H313" i="4"/>
  <c r="H312" i="4"/>
  <c r="H306" i="4"/>
  <c r="H305" i="4"/>
  <c r="H304" i="4"/>
  <c r="H300" i="4"/>
  <c r="H299" i="4"/>
  <c r="H297" i="4"/>
  <c r="H295" i="4"/>
  <c r="H294" i="4"/>
  <c r="H289" i="4"/>
  <c r="H287" i="4"/>
  <c r="H286" i="4"/>
  <c r="H285" i="4"/>
  <c r="H284" i="4"/>
  <c r="H283" i="4"/>
  <c r="H282" i="4"/>
  <c r="H281" i="4"/>
  <c r="H279" i="4"/>
  <c r="H278" i="4"/>
  <c r="H277" i="4"/>
  <c r="H276" i="4"/>
  <c r="H275" i="4"/>
  <c r="H274" i="4"/>
  <c r="H273" i="4"/>
  <c r="H272" i="4"/>
  <c r="H271" i="4"/>
  <c r="G264" i="4"/>
  <c r="H264" i="4" s="1"/>
  <c r="H263" i="4"/>
  <c r="G263" i="4"/>
  <c r="G262" i="4"/>
  <c r="H262" i="4" s="1"/>
  <c r="G261" i="4"/>
  <c r="H261" i="4" s="1"/>
  <c r="G260" i="4"/>
  <c r="H260" i="4" s="1"/>
  <c r="G258" i="4"/>
  <c r="H258" i="4" s="1"/>
  <c r="G257" i="4"/>
  <c r="H257" i="4" s="1"/>
  <c r="G256" i="4"/>
  <c r="H256" i="4" s="1"/>
  <c r="G255" i="4"/>
  <c r="H255" i="4" s="1"/>
  <c r="G253" i="4"/>
  <c r="H253" i="4" s="1"/>
  <c r="G252" i="4"/>
  <c r="H252" i="4" s="1"/>
  <c r="G251" i="4"/>
  <c r="H251" i="4" s="1"/>
  <c r="G250" i="4"/>
  <c r="H250" i="4" s="1"/>
  <c r="G249" i="4"/>
  <c r="H249" i="4" s="1"/>
  <c r="G248" i="4"/>
  <c r="H248" i="4" s="1"/>
  <c r="G246" i="4"/>
  <c r="H246" i="4" s="1"/>
  <c r="G245" i="4"/>
  <c r="H245" i="4" s="1"/>
  <c r="G244" i="4"/>
  <c r="H244" i="4" s="1"/>
  <c r="G243" i="4"/>
  <c r="H243" i="4" s="1"/>
  <c r="G242" i="4"/>
  <c r="H242" i="4" s="1"/>
  <c r="G241" i="4"/>
  <c r="H241" i="4" s="1"/>
  <c r="G239" i="4"/>
  <c r="H239" i="4" s="1"/>
  <c r="G238" i="4"/>
  <c r="H238" i="4" s="1"/>
  <c r="G237" i="4"/>
  <c r="H237" i="4" s="1"/>
  <c r="G236" i="4"/>
  <c r="H236" i="4" s="1"/>
  <c r="G235" i="4"/>
  <c r="H235" i="4" s="1"/>
  <c r="G234" i="4"/>
  <c r="H234" i="4" s="1"/>
  <c r="G232" i="4"/>
  <c r="H232" i="4" s="1"/>
  <c r="G231" i="4"/>
  <c r="H231" i="4" s="1"/>
  <c r="G230" i="4"/>
  <c r="H230" i="4" s="1"/>
  <c r="G229" i="4"/>
  <c r="H229" i="4" s="1"/>
  <c r="G228" i="4"/>
  <c r="H228" i="4" s="1"/>
  <c r="G227" i="4"/>
  <c r="H227" i="4" s="1"/>
  <c r="G225" i="4"/>
  <c r="H225" i="4" s="1"/>
  <c r="G224" i="4"/>
  <c r="H224" i="4" s="1"/>
  <c r="G223" i="4"/>
  <c r="H223" i="4" s="1"/>
  <c r="G222" i="4"/>
  <c r="H222" i="4" s="1"/>
  <c r="G221" i="4"/>
  <c r="H221" i="4" s="1"/>
  <c r="G220" i="4"/>
  <c r="H220" i="4" s="1"/>
  <c r="G214" i="4"/>
  <c r="H214" i="4" s="1"/>
  <c r="G213" i="4"/>
  <c r="H213" i="4" s="1"/>
  <c r="G212" i="4"/>
  <c r="H212" i="4" s="1"/>
  <c r="G211" i="4"/>
  <c r="H211" i="4" s="1"/>
  <c r="G210" i="4"/>
  <c r="H210" i="4" s="1"/>
  <c r="G209" i="4"/>
  <c r="H209" i="4" s="1"/>
  <c r="G208" i="4"/>
  <c r="H208" i="4" s="1"/>
  <c r="G207" i="4"/>
  <c r="H207" i="4" s="1"/>
  <c r="G206" i="4"/>
  <c r="H206" i="4" s="1"/>
  <c r="H202" i="4"/>
  <c r="H201" i="4"/>
  <c r="G199" i="4"/>
  <c r="H199" i="4" s="1"/>
  <c r="G198" i="4"/>
  <c r="H198" i="4" s="1"/>
  <c r="G197" i="4"/>
  <c r="H197" i="4" s="1"/>
  <c r="G196" i="4"/>
  <c r="H196" i="4" s="1"/>
  <c r="H195" i="4"/>
  <c r="G194" i="4"/>
  <c r="H194" i="4" s="1"/>
  <c r="G193" i="4"/>
  <c r="H193" i="4" s="1"/>
  <c r="G192" i="4"/>
  <c r="H192" i="4" s="1"/>
  <c r="G191" i="4"/>
  <c r="H191" i="4" s="1"/>
  <c r="G190" i="4"/>
  <c r="H190" i="4" s="1"/>
  <c r="G189" i="4"/>
  <c r="H189" i="4" s="1"/>
  <c r="G188" i="4"/>
  <c r="H188" i="4" s="1"/>
  <c r="F187" i="4"/>
  <c r="H184" i="4"/>
  <c r="H183" i="4"/>
  <c r="H182" i="4"/>
  <c r="H181" i="4"/>
  <c r="H180" i="4"/>
  <c r="H179" i="4"/>
  <c r="H178" i="4"/>
  <c r="E172" i="4"/>
  <c r="F172" i="4" s="1"/>
  <c r="E171" i="4"/>
  <c r="F171" i="4" s="1"/>
  <c r="E170" i="4"/>
  <c r="F170" i="4" s="1"/>
  <c r="E169" i="4"/>
  <c r="F169" i="4" s="1"/>
  <c r="E168" i="4"/>
  <c r="F168" i="4" s="1"/>
  <c r="E167" i="4"/>
  <c r="F167" i="4" s="1"/>
  <c r="E166" i="4"/>
  <c r="F166" i="4" s="1"/>
  <c r="C166" i="4"/>
  <c r="E165" i="4"/>
  <c r="F165" i="4" s="1"/>
  <c r="C165" i="4"/>
  <c r="H148" i="4"/>
  <c r="H146" i="4"/>
  <c r="H145" i="4"/>
  <c r="H144" i="4"/>
  <c r="H143" i="4"/>
  <c r="H139" i="4"/>
  <c r="H138" i="4"/>
  <c r="H137" i="4"/>
  <c r="H136" i="4"/>
  <c r="H131" i="4"/>
  <c r="H129" i="4"/>
  <c r="H128" i="4"/>
  <c r="H127" i="4"/>
  <c r="H126" i="4"/>
  <c r="E103" i="4"/>
  <c r="E102" i="4"/>
  <c r="E100" i="4"/>
  <c r="E98" i="4"/>
  <c r="E94" i="4"/>
  <c r="H91" i="4"/>
  <c r="H90" i="4"/>
  <c r="H89" i="4"/>
  <c r="H88" i="4"/>
  <c r="H87" i="4"/>
  <c r="H86" i="4"/>
  <c r="H81" i="4"/>
  <c r="H80" i="4"/>
  <c r="H79" i="4"/>
  <c r="H78" i="4"/>
  <c r="H77" i="4"/>
  <c r="G68" i="4"/>
  <c r="H68" i="4" s="1"/>
  <c r="H49" i="4"/>
  <c r="H48" i="4"/>
  <c r="H47" i="4"/>
  <c r="H46" i="4"/>
  <c r="H45" i="4"/>
  <c r="H44" i="4"/>
  <c r="H43" i="4"/>
  <c r="H11" i="4"/>
  <c r="H10" i="4"/>
  <c r="H9" i="4"/>
  <c r="F445" i="3"/>
  <c r="G445" i="3" s="1"/>
  <c r="H445" i="3" s="1"/>
  <c r="I445" i="3" s="1"/>
  <c r="F446" i="3"/>
  <c r="G446" i="3" s="1"/>
  <c r="H446" i="3" s="1"/>
  <c r="I446" i="3" s="1"/>
  <c r="F447" i="3"/>
  <c r="G447" i="3" s="1"/>
  <c r="H447" i="3" s="1"/>
  <c r="I447" i="3" s="1"/>
  <c r="F448" i="3"/>
  <c r="G448" i="3" s="1"/>
  <c r="H448" i="3" s="1"/>
  <c r="I448" i="3" s="1"/>
  <c r="F449" i="3"/>
  <c r="G449" i="3" s="1"/>
  <c r="H449" i="3" s="1"/>
  <c r="I449" i="3" s="1"/>
  <c r="F450" i="3"/>
  <c r="G450" i="3" s="1"/>
  <c r="H450" i="3" s="1"/>
  <c r="I450" i="3" s="1"/>
  <c r="F451" i="3"/>
  <c r="G451" i="3" s="1"/>
  <c r="H451" i="3" s="1"/>
  <c r="F452" i="3"/>
  <c r="G452" i="3" s="1"/>
  <c r="H452" i="3" s="1"/>
  <c r="F453" i="3"/>
  <c r="G453" i="3" s="1"/>
  <c r="H453" i="3" s="1"/>
  <c r="F454" i="3"/>
  <c r="G454" i="3" s="1"/>
  <c r="H454" i="3" s="1"/>
  <c r="F455" i="3"/>
  <c r="G455" i="3" s="1"/>
  <c r="H455" i="3" s="1"/>
  <c r="F456" i="3"/>
  <c r="G456" i="3" s="1"/>
  <c r="K456" i="3" s="1"/>
  <c r="F444" i="3"/>
  <c r="G444" i="3" s="1"/>
  <c r="H444" i="3" s="1"/>
  <c r="I444" i="3" s="1"/>
  <c r="F190" i="3"/>
  <c r="F371" i="3"/>
  <c r="G371" i="3" s="1"/>
  <c r="H371" i="3" s="1"/>
  <c r="I371" i="3" s="1"/>
  <c r="F417" i="3"/>
  <c r="G417" i="3" s="1"/>
  <c r="H417" i="3" s="1"/>
  <c r="I417" i="3" s="1"/>
  <c r="H537" i="3" l="1"/>
  <c r="I537" i="3" s="1"/>
  <c r="H485" i="3"/>
  <c r="I485" i="3" s="1"/>
  <c r="H488" i="3"/>
  <c r="I488" i="3" s="1"/>
  <c r="K483" i="3"/>
  <c r="H564" i="3"/>
  <c r="I564" i="3" s="1"/>
  <c r="H565" i="3"/>
  <c r="I565" i="3" s="1"/>
  <c r="K562" i="3"/>
  <c r="K492" i="3"/>
  <c r="K490" i="3"/>
  <c r="K491" i="3"/>
  <c r="K465" i="3"/>
  <c r="K513" i="3"/>
  <c r="H539" i="3"/>
  <c r="I539" i="3" s="1"/>
  <c r="K470" i="3"/>
  <c r="K514" i="3"/>
  <c r="K568" i="3"/>
  <c r="H540" i="3"/>
  <c r="I540" i="3" s="1"/>
  <c r="K471" i="3"/>
  <c r="K515" i="3"/>
  <c r="H543" i="3"/>
  <c r="I543" i="3" s="1"/>
  <c r="K472" i="3"/>
  <c r="K516" i="3"/>
  <c r="H544" i="3"/>
  <c r="I544" i="3" s="1"/>
  <c r="K474" i="3"/>
  <c r="K520" i="3"/>
  <c r="H467" i="3"/>
  <c r="I467" i="3" s="1"/>
  <c r="H519" i="3"/>
  <c r="I519" i="3" s="1"/>
  <c r="K563" i="3"/>
  <c r="K569" i="3"/>
  <c r="K525" i="3"/>
  <c r="K549" i="3"/>
  <c r="K579" i="3"/>
  <c r="K473" i="3"/>
  <c r="K498" i="3"/>
  <c r="K527" i="3"/>
  <c r="K551" i="3"/>
  <c r="H570" i="3"/>
  <c r="I570" i="3" s="1"/>
  <c r="K284" i="3"/>
  <c r="K502" i="3"/>
  <c r="K556" i="3"/>
  <c r="K532" i="3"/>
  <c r="H493" i="3"/>
  <c r="I493" i="3" s="1"/>
  <c r="H521" i="3"/>
  <c r="I521" i="3" s="1"/>
  <c r="H545" i="3"/>
  <c r="I545" i="3" s="1"/>
  <c r="K480" i="3"/>
  <c r="K450" i="3"/>
  <c r="K481" i="3"/>
  <c r="K451" i="3"/>
  <c r="K482" i="3"/>
  <c r="K466" i="3"/>
  <c r="H508" i="3"/>
  <c r="I508" i="3" s="1"/>
  <c r="K489" i="3"/>
  <c r="K371" i="3"/>
  <c r="K278" i="3"/>
  <c r="K279" i="3"/>
  <c r="K266" i="3"/>
  <c r="K274" i="3"/>
  <c r="K282" i="3"/>
  <c r="K446" i="3"/>
  <c r="I133" i="3"/>
  <c r="K280" i="3"/>
  <c r="K455" i="3"/>
  <c r="K281" i="3"/>
  <c r="K269" i="3"/>
  <c r="K272" i="3"/>
  <c r="K447" i="3"/>
  <c r="K267" i="3"/>
  <c r="K444" i="3"/>
  <c r="K270" i="3"/>
  <c r="K445" i="3"/>
  <c r="K271" i="3"/>
  <c r="K273" i="3"/>
  <c r="K448" i="3"/>
  <c r="K268" i="3"/>
  <c r="K417" i="3"/>
  <c r="K449" i="3"/>
  <c r="K276" i="3"/>
  <c r="K277" i="3"/>
  <c r="K452" i="3"/>
  <c r="K453" i="3"/>
  <c r="K454" i="3"/>
  <c r="I452" i="3"/>
  <c r="I453" i="3"/>
  <c r="I454" i="3"/>
  <c r="I455" i="3"/>
  <c r="H456" i="3"/>
  <c r="I456" i="3" s="1"/>
  <c r="I451" i="3"/>
  <c r="G413" i="4"/>
  <c r="H413" i="4" s="1"/>
  <c r="G381" i="4"/>
  <c r="H381" i="4" s="1"/>
  <c r="G397" i="4"/>
  <c r="H397" i="4" s="1"/>
  <c r="G418" i="4"/>
  <c r="H418" i="4" s="1"/>
  <c r="G382" i="4"/>
  <c r="H382" i="4" s="1"/>
  <c r="G380" i="4"/>
  <c r="H380" i="4" s="1"/>
  <c r="G387" i="4"/>
  <c r="H387" i="4" s="1"/>
  <c r="G421" i="4"/>
  <c r="H421" i="4" s="1"/>
  <c r="G372" i="4"/>
  <c r="H372" i="4" s="1"/>
  <c r="G420" i="4"/>
  <c r="H420" i="4"/>
  <c r="G166" i="4"/>
  <c r="H166" i="4" s="1"/>
  <c r="G444" i="4"/>
  <c r="H444" i="4" s="1"/>
  <c r="G436" i="4"/>
  <c r="H436" i="4" s="1"/>
  <c r="G442" i="4"/>
  <c r="H442" i="4" s="1"/>
  <c r="G422" i="4"/>
  <c r="H422" i="4" s="1"/>
  <c r="G371" i="4"/>
  <c r="H371" i="4" s="1"/>
  <c r="G443" i="4"/>
  <c r="H443" i="4" s="1"/>
  <c r="G426" i="4"/>
  <c r="H426" i="4" s="1"/>
  <c r="G168" i="4"/>
  <c r="H168" i="4" s="1"/>
  <c r="G407" i="4"/>
  <c r="H407" i="4" s="1"/>
  <c r="G403" i="4"/>
  <c r="H403" i="4" s="1"/>
  <c r="G404" i="4"/>
  <c r="H404" i="4" s="1"/>
  <c r="G373" i="4"/>
  <c r="H373" i="4" s="1"/>
  <c r="G169" i="4"/>
  <c r="H169" i="4" s="1"/>
  <c r="G375" i="4"/>
  <c r="H375" i="4" s="1"/>
  <c r="G410" i="4"/>
  <c r="H410" i="4" s="1"/>
  <c r="G406" i="4"/>
  <c r="H406" i="4" s="1"/>
  <c r="G384" i="4"/>
  <c r="H384" i="4" s="1"/>
  <c r="G395" i="4"/>
  <c r="H395" i="4" s="1"/>
  <c r="G171" i="4"/>
  <c r="H171" i="4" s="1"/>
  <c r="G433" i="4"/>
  <c r="H433" i="4" s="1"/>
  <c r="G388" i="4"/>
  <c r="H388" i="4" s="1"/>
  <c r="G167" i="4"/>
  <c r="H167" i="4" s="1"/>
  <c r="G427" i="4"/>
  <c r="H427" i="4" s="1"/>
  <c r="G170" i="4"/>
  <c r="H170" i="4" s="1"/>
  <c r="G432" i="4"/>
  <c r="H432" i="4" s="1"/>
  <c r="G172" i="4"/>
  <c r="H172" i="4" s="1"/>
  <c r="G412" i="4"/>
  <c r="H412" i="4"/>
  <c r="G434" i="4"/>
  <c r="H434" i="4" s="1"/>
  <c r="G379" i="4"/>
  <c r="H379" i="4" s="1"/>
  <c r="G165" i="4"/>
  <c r="H165" i="4" s="1"/>
  <c r="G374" i="4"/>
  <c r="H374" i="4" s="1"/>
  <c r="G453" i="4"/>
  <c r="H453" i="4" s="1"/>
  <c r="H389" i="4"/>
  <c r="H428" i="4"/>
  <c r="G394" i="4"/>
  <c r="H394" i="4" s="1"/>
  <c r="G398" i="4"/>
  <c r="H398" i="4" s="1"/>
  <c r="H383" i="4"/>
  <c r="G435" i="4"/>
  <c r="H435" i="4" s="1"/>
  <c r="G441" i="4"/>
  <c r="H441" i="4" s="1"/>
  <c r="G445" i="4"/>
  <c r="H445" i="4" s="1"/>
  <c r="G460" i="4"/>
  <c r="H460" i="4" s="1"/>
  <c r="G187" i="4"/>
  <c r="H187" i="4" s="1"/>
  <c r="G376" i="4"/>
  <c r="H376" i="4" s="1"/>
  <c r="G455" i="4"/>
  <c r="H455" i="4" s="1"/>
  <c r="G450" i="4"/>
  <c r="H450" i="4" s="1"/>
  <c r="G462" i="4"/>
  <c r="H462" i="4" s="1"/>
  <c r="G457" i="4"/>
  <c r="H457" i="4" s="1"/>
  <c r="G452" i="4"/>
  <c r="H452" i="4" s="1"/>
  <c r="E105" i="3" l="1"/>
  <c r="E104" i="3"/>
  <c r="E98" i="3"/>
  <c r="E94" i="3"/>
  <c r="E174" i="3"/>
  <c r="E173" i="3"/>
  <c r="E172" i="3"/>
  <c r="E171" i="3"/>
  <c r="E170" i="3"/>
  <c r="E169" i="3"/>
  <c r="E168" i="3"/>
  <c r="E167" i="3"/>
  <c r="F167" i="3" l="1"/>
  <c r="G167" i="3" s="1"/>
  <c r="F170" i="3"/>
  <c r="G170" i="3" s="1"/>
  <c r="F173" i="3"/>
  <c r="G173" i="3" s="1"/>
  <c r="F168" i="3"/>
  <c r="G168" i="3" s="1"/>
  <c r="K168" i="3" s="1"/>
  <c r="F169" i="3"/>
  <c r="G169" i="3" s="1"/>
  <c r="F171" i="3"/>
  <c r="G171" i="3" s="1"/>
  <c r="F172" i="3"/>
  <c r="G172" i="3" s="1"/>
  <c r="F174" i="3"/>
  <c r="G174" i="3" s="1"/>
  <c r="H174" i="3" l="1"/>
  <c r="I174" i="3" s="1"/>
  <c r="K174" i="3"/>
  <c r="H171" i="3"/>
  <c r="I171" i="3" s="1"/>
  <c r="K171" i="3"/>
  <c r="H169" i="3"/>
  <c r="I169" i="3" s="1"/>
  <c r="K169" i="3"/>
  <c r="H173" i="3"/>
  <c r="I173" i="3" s="1"/>
  <c r="K173" i="3"/>
  <c r="H172" i="3"/>
  <c r="I172" i="3" s="1"/>
  <c r="K172" i="3"/>
  <c r="H170" i="3"/>
  <c r="I170" i="3" s="1"/>
  <c r="K170" i="3"/>
  <c r="H167" i="3"/>
  <c r="I167" i="3" s="1"/>
  <c r="K167" i="3"/>
  <c r="H168" i="3"/>
  <c r="I168" i="3" s="1"/>
  <c r="E436" i="3"/>
  <c r="E437" i="3"/>
  <c r="E438" i="3"/>
  <c r="E439" i="3"/>
  <c r="E435" i="3"/>
  <c r="E427" i="3"/>
  <c r="E428" i="3"/>
  <c r="E429" i="3"/>
  <c r="E430" i="3"/>
  <c r="E426" i="3"/>
  <c r="E421" i="3"/>
  <c r="E422" i="3"/>
  <c r="E420" i="3"/>
  <c r="E413" i="3"/>
  <c r="E414" i="3"/>
  <c r="E415" i="3"/>
  <c r="E416" i="3"/>
  <c r="E412" i="3"/>
  <c r="E406" i="3"/>
  <c r="E407" i="3"/>
  <c r="E408" i="3"/>
  <c r="E405" i="3"/>
  <c r="E399" i="3"/>
  <c r="E400" i="3"/>
  <c r="E401" i="3"/>
  <c r="E402" i="3"/>
  <c r="E398" i="3"/>
  <c r="E390" i="3"/>
  <c r="E391" i="3"/>
  <c r="E392" i="3"/>
  <c r="E393" i="3"/>
  <c r="E383" i="3"/>
  <c r="E384" i="3"/>
  <c r="E382" i="3"/>
  <c r="E375" i="3"/>
  <c r="E376" i="3"/>
  <c r="E377" i="3"/>
  <c r="E378" i="3"/>
  <c r="E379" i="3"/>
  <c r="E374" i="3"/>
  <c r="E367" i="3"/>
  <c r="E368" i="3"/>
  <c r="E369" i="3"/>
  <c r="E370" i="3"/>
  <c r="E366" i="3"/>
  <c r="E389" i="3"/>
  <c r="F385" i="3"/>
  <c r="G385" i="3" s="1"/>
  <c r="H385" i="3" l="1"/>
  <c r="I385" i="3" s="1"/>
  <c r="K385" i="3"/>
  <c r="F393" i="3"/>
  <c r="G393" i="3" s="1"/>
  <c r="F401" i="3"/>
  <c r="G401" i="3" s="1"/>
  <c r="F415" i="3"/>
  <c r="G415" i="3" s="1"/>
  <c r="F430" i="3"/>
  <c r="G430" i="3" s="1"/>
  <c r="K430" i="3" s="1"/>
  <c r="F413" i="3"/>
  <c r="G413" i="3" s="1"/>
  <c r="F366" i="3"/>
  <c r="G366" i="3" s="1"/>
  <c r="F369" i="3"/>
  <c r="G369" i="3" s="1"/>
  <c r="F435" i="3"/>
  <c r="G435" i="3" s="1"/>
  <c r="F383" i="3"/>
  <c r="G383" i="3" s="1"/>
  <c r="K383" i="3" s="1"/>
  <c r="F422" i="3"/>
  <c r="G422" i="3" s="1"/>
  <c r="F426" i="3"/>
  <c r="G426" i="3" s="1"/>
  <c r="F429" i="3"/>
  <c r="G429" i="3" s="1"/>
  <c r="F379" i="3"/>
  <c r="G379" i="3" s="1"/>
  <c r="F427" i="3"/>
  <c r="G427" i="3" s="1"/>
  <c r="F376" i="3"/>
  <c r="G376" i="3" s="1"/>
  <c r="K376" i="3" s="1"/>
  <c r="F407" i="3"/>
  <c r="G407" i="3" s="1"/>
  <c r="K407" i="3" s="1"/>
  <c r="F439" i="3"/>
  <c r="G439" i="3" s="1"/>
  <c r="F414" i="3"/>
  <c r="G414" i="3" s="1"/>
  <c r="F420" i="3"/>
  <c r="G420" i="3" s="1"/>
  <c r="K420" i="3" s="1"/>
  <c r="F390" i="3"/>
  <c r="G390" i="3" s="1"/>
  <c r="F398" i="3"/>
  <c r="G398" i="3" s="1"/>
  <c r="K398" i="3" s="1"/>
  <c r="F368" i="3"/>
  <c r="G368" i="3" s="1"/>
  <c r="F400" i="3"/>
  <c r="G400" i="3" s="1"/>
  <c r="K400" i="3" s="1"/>
  <c r="F399" i="3"/>
  <c r="G399" i="3" s="1"/>
  <c r="F378" i="3"/>
  <c r="G378" i="3" s="1"/>
  <c r="F375" i="3"/>
  <c r="G375" i="3" s="1"/>
  <c r="K375" i="3" s="1"/>
  <c r="F406" i="3"/>
  <c r="G406" i="3" s="1"/>
  <c r="K406" i="3" s="1"/>
  <c r="F438" i="3"/>
  <c r="G438" i="3" s="1"/>
  <c r="F389" i="3"/>
  <c r="G389" i="3" s="1"/>
  <c r="F370" i="3"/>
  <c r="G370" i="3" s="1"/>
  <c r="F421" i="3"/>
  <c r="G421" i="3" s="1"/>
  <c r="F367" i="3"/>
  <c r="G367" i="3" s="1"/>
  <c r="F428" i="3"/>
  <c r="G428" i="3" s="1"/>
  <c r="F405" i="3"/>
  <c r="G405" i="3" s="1"/>
  <c r="K405" i="3" s="1"/>
  <c r="F377" i="3"/>
  <c r="G377" i="3" s="1"/>
  <c r="F382" i="3"/>
  <c r="G382" i="3" s="1"/>
  <c r="K382" i="3" s="1"/>
  <c r="F412" i="3"/>
  <c r="G412" i="3" s="1"/>
  <c r="F437" i="3"/>
  <c r="G437" i="3" s="1"/>
  <c r="F392" i="3"/>
  <c r="G392" i="3" s="1"/>
  <c r="F391" i="3"/>
  <c r="G391" i="3" s="1"/>
  <c r="F402" i="3"/>
  <c r="G402" i="3" s="1"/>
  <c r="F374" i="3"/>
  <c r="G374" i="3" s="1"/>
  <c r="F408" i="3"/>
  <c r="G408" i="3" s="1"/>
  <c r="K408" i="3" s="1"/>
  <c r="F384" i="3"/>
  <c r="G384" i="3" s="1"/>
  <c r="F416" i="3"/>
  <c r="G416" i="3" s="1"/>
  <c r="F436" i="3"/>
  <c r="G436" i="3" s="1"/>
  <c r="E324" i="1"/>
  <c r="E323" i="1"/>
  <c r="E322" i="1"/>
  <c r="E321" i="1"/>
  <c r="E320" i="1"/>
  <c r="E317" i="1"/>
  <c r="E316" i="1"/>
  <c r="E315" i="1"/>
  <c r="E314" i="1"/>
  <c r="E313" i="1"/>
  <c r="E309" i="1"/>
  <c r="E308" i="1"/>
  <c r="E307" i="1"/>
  <c r="E305" i="1"/>
  <c r="E304" i="1"/>
  <c r="E303" i="1"/>
  <c r="E302" i="1"/>
  <c r="E301" i="1"/>
  <c r="E296" i="1"/>
  <c r="E295" i="1"/>
  <c r="E294" i="1"/>
  <c r="E293" i="1"/>
  <c r="E290" i="1"/>
  <c r="E289" i="1"/>
  <c r="E288" i="1"/>
  <c r="E287" i="1"/>
  <c r="E286" i="1"/>
  <c r="E283" i="1"/>
  <c r="E282" i="1"/>
  <c r="E281" i="1"/>
  <c r="E280" i="1"/>
  <c r="E279" i="1"/>
  <c r="E274" i="1"/>
  <c r="E273" i="1"/>
  <c r="E272" i="1"/>
  <c r="E269" i="1"/>
  <c r="E268" i="1"/>
  <c r="E267" i="1"/>
  <c r="E266" i="1"/>
  <c r="E265" i="1"/>
  <c r="E264" i="1"/>
  <c r="E261" i="1"/>
  <c r="E260" i="1"/>
  <c r="E259" i="1"/>
  <c r="E258" i="1"/>
  <c r="E257" i="1"/>
  <c r="E256" i="1"/>
  <c r="E71" i="1"/>
  <c r="E70" i="1"/>
  <c r="E69" i="1"/>
  <c r="E68" i="1"/>
  <c r="E67" i="1"/>
  <c r="E66" i="1"/>
  <c r="E65" i="1"/>
  <c r="E64" i="1"/>
  <c r="H438" i="3" l="1"/>
  <c r="I438" i="3" s="1"/>
  <c r="K438" i="3"/>
  <c r="H436" i="3"/>
  <c r="I436" i="3" s="1"/>
  <c r="K436" i="3"/>
  <c r="H389" i="3"/>
  <c r="I389" i="3" s="1"/>
  <c r="K389" i="3"/>
  <c r="H374" i="3"/>
  <c r="I374" i="3" s="1"/>
  <c r="K374" i="3"/>
  <c r="H402" i="3"/>
  <c r="I402" i="3" s="1"/>
  <c r="K402" i="3"/>
  <c r="H391" i="3"/>
  <c r="I391" i="3" s="1"/>
  <c r="K391" i="3"/>
  <c r="H437" i="3"/>
  <c r="I437" i="3" s="1"/>
  <c r="K437" i="3"/>
  <c r="H427" i="3"/>
  <c r="I427" i="3" s="1"/>
  <c r="K427" i="3"/>
  <c r="H379" i="3"/>
  <c r="I379" i="3" s="1"/>
  <c r="K379" i="3"/>
  <c r="H429" i="3"/>
  <c r="I429" i="3" s="1"/>
  <c r="K429" i="3"/>
  <c r="H426" i="3"/>
  <c r="I426" i="3" s="1"/>
  <c r="K426" i="3"/>
  <c r="H422" i="3"/>
  <c r="I422" i="3" s="1"/>
  <c r="K422" i="3"/>
  <c r="H378" i="3"/>
  <c r="I378" i="3" s="1"/>
  <c r="K378" i="3"/>
  <c r="H399" i="3"/>
  <c r="I399" i="3" s="1"/>
  <c r="K399" i="3"/>
  <c r="H392" i="3"/>
  <c r="I392" i="3" s="1"/>
  <c r="K392" i="3"/>
  <c r="H369" i="3"/>
  <c r="I369" i="3" s="1"/>
  <c r="K369" i="3"/>
  <c r="H366" i="3"/>
  <c r="I366" i="3" s="1"/>
  <c r="K366" i="3"/>
  <c r="H412" i="3"/>
  <c r="I412" i="3" s="1"/>
  <c r="K412" i="3"/>
  <c r="H413" i="3"/>
  <c r="I413" i="3" s="1"/>
  <c r="K413" i="3"/>
  <c r="H390" i="3"/>
  <c r="I390" i="3" s="1"/>
  <c r="K390" i="3"/>
  <c r="H414" i="3"/>
  <c r="I414" i="3" s="1"/>
  <c r="K414" i="3"/>
  <c r="H428" i="3"/>
  <c r="I428" i="3" s="1"/>
  <c r="K428" i="3"/>
  <c r="H439" i="3"/>
  <c r="I439" i="3" s="1"/>
  <c r="K439" i="3"/>
  <c r="H367" i="3"/>
  <c r="I367" i="3" s="1"/>
  <c r="K367" i="3"/>
  <c r="H370" i="3"/>
  <c r="I370" i="3" s="1"/>
  <c r="K370" i="3"/>
  <c r="H416" i="3"/>
  <c r="I416" i="3" s="1"/>
  <c r="K416" i="3"/>
  <c r="H384" i="3"/>
  <c r="I384" i="3" s="1"/>
  <c r="K384" i="3"/>
  <c r="H435" i="3"/>
  <c r="I435" i="3" s="1"/>
  <c r="K435" i="3"/>
  <c r="H368" i="3"/>
  <c r="I368" i="3" s="1"/>
  <c r="K368" i="3"/>
  <c r="H377" i="3"/>
  <c r="I377" i="3" s="1"/>
  <c r="K377" i="3"/>
  <c r="H415" i="3"/>
  <c r="I415" i="3" s="1"/>
  <c r="K415" i="3"/>
  <c r="H401" i="3"/>
  <c r="I401" i="3" s="1"/>
  <c r="K401" i="3"/>
  <c r="H393" i="3"/>
  <c r="I393" i="3" s="1"/>
  <c r="K393" i="3"/>
  <c r="H421" i="3"/>
  <c r="I421" i="3" s="1"/>
  <c r="K421" i="3"/>
  <c r="H405" i="3"/>
  <c r="I405" i="3" s="1"/>
  <c r="H406" i="3"/>
  <c r="I406" i="3" s="1"/>
  <c r="H398" i="3"/>
  <c r="I398" i="3" s="1"/>
  <c r="H376" i="3"/>
  <c r="I376" i="3" s="1"/>
  <c r="H375" i="3"/>
  <c r="I375" i="3" s="1"/>
  <c r="H408" i="3"/>
  <c r="I408" i="3" s="1"/>
  <c r="H420" i="3"/>
  <c r="I420" i="3" s="1"/>
  <c r="H382" i="3"/>
  <c r="I382" i="3" s="1"/>
  <c r="H400" i="3"/>
  <c r="I400" i="3" s="1"/>
  <c r="H407" i="3"/>
  <c r="I407" i="3"/>
  <c r="H430" i="3"/>
  <c r="I430" i="3" s="1"/>
  <c r="H383" i="3"/>
  <c r="I383" i="3" s="1"/>
  <c r="G340" i="1"/>
  <c r="H340" i="1" s="1"/>
  <c r="G10" i="1" l="1"/>
  <c r="H10" i="1" s="1"/>
  <c r="I205" i="3"/>
  <c r="I204" i="3"/>
  <c r="C168" i="3"/>
  <c r="C167" i="3"/>
  <c r="F324" i="1" l="1"/>
  <c r="F323" i="1"/>
  <c r="F322" i="1"/>
  <c r="F321" i="1"/>
  <c r="F320" i="1"/>
  <c r="F317" i="1"/>
  <c r="F316" i="1"/>
  <c r="F315" i="1"/>
  <c r="F314" i="1"/>
  <c r="F313" i="1"/>
  <c r="F309" i="1"/>
  <c r="F308" i="1"/>
  <c r="F307" i="1"/>
  <c r="F305" i="1"/>
  <c r="F304" i="1"/>
  <c r="F303" i="1"/>
  <c r="F302" i="1"/>
  <c r="F301" i="1"/>
  <c r="F296" i="1"/>
  <c r="F295" i="1"/>
  <c r="F294" i="1"/>
  <c r="F293" i="1"/>
  <c r="F290" i="1"/>
  <c r="F289" i="1"/>
  <c r="F288" i="1"/>
  <c r="F287" i="1"/>
  <c r="F286" i="1"/>
  <c r="F283" i="1"/>
  <c r="F282" i="1"/>
  <c r="F281" i="1"/>
  <c r="F280" i="1"/>
  <c r="F279" i="1"/>
  <c r="F274" i="1"/>
  <c r="F273" i="1"/>
  <c r="F272" i="1"/>
  <c r="F269" i="1"/>
  <c r="F268" i="1"/>
  <c r="F267" i="1"/>
  <c r="F266" i="1"/>
  <c r="F265" i="1"/>
  <c r="F264" i="1"/>
  <c r="F261" i="1"/>
  <c r="F260" i="1"/>
  <c r="F259" i="1"/>
  <c r="F258" i="1"/>
  <c r="F257" i="1"/>
  <c r="F256" i="1"/>
  <c r="F71" i="1" l="1"/>
  <c r="F70" i="1"/>
  <c r="F69" i="1"/>
  <c r="F68" i="1"/>
  <c r="F67" i="1"/>
  <c r="F66" i="1"/>
  <c r="F65" i="1"/>
  <c r="F64" i="1"/>
  <c r="G275" i="1"/>
  <c r="H275" i="1"/>
  <c r="G341" i="1"/>
  <c r="H341" i="1" s="1"/>
  <c r="G68" i="1"/>
  <c r="H68" i="1" s="1"/>
  <c r="G66" i="1"/>
  <c r="H66" i="1" s="1"/>
  <c r="G331" i="1"/>
  <c r="H331" i="1" s="1"/>
  <c r="G339" i="1"/>
  <c r="H339" i="1" s="1"/>
  <c r="H93" i="1"/>
  <c r="H100" i="1" l="1"/>
  <c r="H99" i="1" l="1"/>
  <c r="H198" i="1"/>
  <c r="G296" i="1" l="1"/>
  <c r="H296" i="1" s="1"/>
  <c r="G295" i="1"/>
  <c r="H295" i="1" s="1"/>
  <c r="G294" i="1"/>
  <c r="H294" i="1" s="1"/>
  <c r="G283" i="1"/>
  <c r="H283" i="1" s="1"/>
  <c r="G261" i="1"/>
  <c r="H261" i="1" s="1"/>
  <c r="G258" i="1"/>
  <c r="H258" i="1" s="1"/>
  <c r="G309" i="1" l="1"/>
  <c r="H309" i="1" s="1"/>
  <c r="G274" i="1"/>
  <c r="H274" i="1" s="1"/>
  <c r="G69" i="1" l="1"/>
  <c r="H69" i="1" s="1"/>
  <c r="G67" i="1"/>
  <c r="H67" i="1" s="1"/>
  <c r="G65" i="1"/>
  <c r="H65" i="1" s="1"/>
  <c r="G88" i="1" l="1"/>
  <c r="H88" i="1" s="1"/>
  <c r="G70" i="1"/>
  <c r="H70" i="1" s="1"/>
  <c r="G71" i="1"/>
  <c r="H71" i="1" s="1"/>
  <c r="G366" i="1"/>
  <c r="H366" i="1" s="1"/>
  <c r="G365" i="1"/>
  <c r="H365" i="1" s="1"/>
  <c r="G364" i="1"/>
  <c r="H364" i="1" s="1"/>
  <c r="G362" i="1"/>
  <c r="H362" i="1" s="1"/>
  <c r="G361" i="1"/>
  <c r="H361" i="1" s="1"/>
  <c r="G360" i="1"/>
  <c r="H360" i="1" s="1"/>
  <c r="G357" i="1"/>
  <c r="H357" i="1" s="1"/>
  <c r="G356" i="1"/>
  <c r="H356" i="1" s="1"/>
  <c r="G355" i="1"/>
  <c r="H355" i="1" s="1"/>
  <c r="G354" i="1"/>
  <c r="H354" i="1" s="1"/>
  <c r="G353" i="1"/>
  <c r="H353" i="1" s="1"/>
  <c r="G352" i="1"/>
  <c r="H352" i="1" s="1"/>
  <c r="G351" i="1"/>
  <c r="H351" i="1" s="1"/>
  <c r="G347" i="1"/>
  <c r="H347" i="1" s="1"/>
  <c r="G349" i="1"/>
  <c r="H349" i="1" s="1"/>
  <c r="G346" i="1"/>
  <c r="H346" i="1" s="1"/>
  <c r="G338" i="1"/>
  <c r="H338" i="1" s="1"/>
  <c r="G337" i="1"/>
  <c r="H337" i="1" s="1"/>
  <c r="G336" i="1"/>
  <c r="H336" i="1" s="1"/>
  <c r="G335" i="1"/>
  <c r="H335" i="1" s="1"/>
  <c r="G334" i="1"/>
  <c r="H334" i="1" s="1"/>
  <c r="G251" i="1"/>
  <c r="H251" i="1" s="1"/>
  <c r="G250" i="1"/>
  <c r="H250" i="1" s="1"/>
  <c r="G249" i="1"/>
  <c r="H249" i="1" s="1"/>
  <c r="H223" i="1"/>
  <c r="G218" i="1"/>
  <c r="H211" i="1"/>
  <c r="H212" i="1"/>
  <c r="H213" i="1"/>
  <c r="H210" i="1"/>
  <c r="H197" i="1"/>
  <c r="H195" i="1"/>
  <c r="H193" i="1"/>
  <c r="H192" i="1"/>
  <c r="H187" i="1"/>
  <c r="H185" i="1"/>
  <c r="H184" i="1"/>
  <c r="H183" i="1"/>
  <c r="H182" i="1"/>
  <c r="H181" i="1"/>
  <c r="H180" i="1"/>
  <c r="H179" i="1"/>
  <c r="H177" i="1"/>
  <c r="H176" i="1"/>
  <c r="H175" i="1"/>
  <c r="H174" i="1"/>
  <c r="H173" i="1"/>
  <c r="H172" i="1"/>
  <c r="H171" i="1"/>
  <c r="H169" i="1"/>
  <c r="H170" i="1"/>
  <c r="H203" i="1"/>
  <c r="H204" i="1"/>
  <c r="H202" i="1"/>
  <c r="G162" i="1"/>
  <c r="H162" i="1" s="1"/>
  <c r="G104" i="1"/>
  <c r="H104" i="1" s="1"/>
  <c r="G105" i="1"/>
  <c r="H105" i="1" s="1"/>
  <c r="G106" i="1"/>
  <c r="H106" i="1" s="1"/>
  <c r="G107" i="1"/>
  <c r="H107" i="1" s="1"/>
  <c r="G108" i="1"/>
  <c r="H108" i="1" s="1"/>
  <c r="G109" i="1"/>
  <c r="H109" i="1" s="1"/>
  <c r="G110" i="1"/>
  <c r="H110" i="1" s="1"/>
  <c r="G111" i="1"/>
  <c r="H111" i="1" s="1"/>
  <c r="G112" i="1"/>
  <c r="H112" i="1" s="1"/>
  <c r="G103" i="1"/>
  <c r="H103" i="1" s="1"/>
  <c r="G97" i="1"/>
  <c r="H97" i="1" s="1"/>
  <c r="G96" i="1"/>
  <c r="H96" i="1" s="1"/>
  <c r="G95" i="1"/>
  <c r="H95" i="1" s="1"/>
  <c r="G94" i="1"/>
  <c r="H94" i="1" s="1"/>
  <c r="G92" i="1"/>
  <c r="H92" i="1" s="1"/>
  <c r="G91" i="1"/>
  <c r="H91" i="1" s="1"/>
  <c r="G90" i="1"/>
  <c r="H90" i="1" s="1"/>
  <c r="G89" i="1"/>
  <c r="H89" i="1" s="1"/>
  <c r="G87" i="1"/>
  <c r="H87" i="1" s="1"/>
  <c r="G86" i="1"/>
  <c r="H86" i="1" s="1"/>
  <c r="G85" i="1"/>
  <c r="H85" i="1" s="1"/>
  <c r="H77" i="1"/>
  <c r="H78" i="1"/>
  <c r="H79" i="1"/>
  <c r="H80" i="1"/>
  <c r="H81" i="1"/>
  <c r="H82" i="1"/>
  <c r="H76" i="1"/>
  <c r="H49" i="1"/>
  <c r="H39" i="1"/>
  <c r="H32" i="1"/>
  <c r="H31" i="1"/>
  <c r="H30" i="1"/>
  <c r="H29" i="1"/>
  <c r="H28" i="1"/>
  <c r="H27" i="1"/>
  <c r="H22" i="1"/>
  <c r="H21" i="1"/>
  <c r="H20" i="1"/>
  <c r="H19" i="1"/>
  <c r="H18" i="1"/>
  <c r="G246" i="1"/>
  <c r="H246" i="1" s="1"/>
  <c r="G245" i="1"/>
  <c r="H245" i="1" s="1"/>
  <c r="G244" i="1"/>
  <c r="H244" i="1" s="1"/>
  <c r="G243" i="1"/>
  <c r="H243" i="1" s="1"/>
  <c r="G242" i="1"/>
  <c r="H242" i="1" s="1"/>
  <c r="G333" i="1"/>
  <c r="H333" i="1" s="1"/>
  <c r="G332" i="1"/>
  <c r="H332" i="1" s="1"/>
  <c r="G330" i="1"/>
  <c r="H330" i="1" s="1"/>
  <c r="G321" i="1"/>
  <c r="H321" i="1" s="1"/>
  <c r="G322" i="1"/>
  <c r="H322" i="1" s="1"/>
  <c r="G323" i="1"/>
  <c r="H323" i="1" s="1"/>
  <c r="G324" i="1"/>
  <c r="H324" i="1" s="1"/>
  <c r="G320" i="1"/>
  <c r="H320" i="1" s="1"/>
  <c r="G314" i="1"/>
  <c r="H314" i="1" s="1"/>
  <c r="G315" i="1"/>
  <c r="H315" i="1" s="1"/>
  <c r="G317" i="1"/>
  <c r="H317" i="1" s="1"/>
  <c r="G313" i="1"/>
  <c r="H313" i="1" s="1"/>
  <c r="G307" i="1"/>
  <c r="H307" i="1" s="1"/>
  <c r="G308" i="1"/>
  <c r="H308" i="1" s="1"/>
  <c r="G305" i="1"/>
  <c r="H305" i="1" s="1"/>
  <c r="G304" i="1"/>
  <c r="H304" i="1" s="1"/>
  <c r="G303" i="1"/>
  <c r="H303" i="1" s="1"/>
  <c r="G302" i="1"/>
  <c r="H302" i="1" s="1"/>
  <c r="G301" i="1"/>
  <c r="H301" i="1" s="1"/>
  <c r="G293" i="1"/>
  <c r="H293" i="1" s="1"/>
  <c r="G287" i="1"/>
  <c r="H287" i="1" s="1"/>
  <c r="G288" i="1"/>
  <c r="H288" i="1" s="1"/>
  <c r="G289" i="1"/>
  <c r="H289" i="1" s="1"/>
  <c r="G290" i="1"/>
  <c r="H290" i="1" s="1"/>
  <c r="G286" i="1"/>
  <c r="H286" i="1" s="1"/>
  <c r="G280" i="1"/>
  <c r="H280" i="1" s="1"/>
  <c r="G281" i="1"/>
  <c r="H281" i="1" s="1"/>
  <c r="G282" i="1"/>
  <c r="H282" i="1" s="1"/>
  <c r="G279" i="1"/>
  <c r="H279" i="1" s="1"/>
  <c r="G273" i="1"/>
  <c r="H273" i="1" s="1"/>
  <c r="G272" i="1"/>
  <c r="H272" i="1" s="1"/>
  <c r="G264" i="1"/>
  <c r="H264" i="1" s="1"/>
  <c r="G265" i="1"/>
  <c r="H265" i="1" s="1"/>
  <c r="G268" i="1"/>
  <c r="H268" i="1" s="1"/>
  <c r="G269" i="1"/>
  <c r="H269" i="1" s="1"/>
  <c r="G267" i="1"/>
  <c r="G259" i="1"/>
  <c r="H259" i="1" s="1"/>
  <c r="G260" i="1"/>
  <c r="H260" i="1" s="1"/>
  <c r="G256" i="1"/>
  <c r="H256" i="1" s="1"/>
  <c r="H267" i="1" l="1"/>
  <c r="G241" i="1"/>
  <c r="H241" i="1" s="1"/>
  <c r="G217" i="1"/>
  <c r="H217" i="1" s="1"/>
  <c r="G266" i="1"/>
  <c r="H266" i="1" s="1"/>
  <c r="G316" i="1"/>
  <c r="H316" i="1" s="1"/>
  <c r="G329" i="1"/>
  <c r="H329" i="1" s="1"/>
  <c r="H218" i="1"/>
  <c r="G257" i="1"/>
  <c r="H257" i="1" s="1"/>
  <c r="G348" i="1"/>
  <c r="H348" i="1" s="1"/>
  <c r="G359" i="1"/>
  <c r="H359" i="1" s="1"/>
  <c r="G161" i="1"/>
  <c r="H161" i="1" s="1"/>
  <c r="G160" i="1"/>
  <c r="H160" i="1" s="1"/>
  <c r="G159" i="1"/>
  <c r="H159" i="1" s="1"/>
  <c r="G158" i="1"/>
  <c r="H158" i="1" s="1"/>
  <c r="G155" i="1"/>
  <c r="H155" i="1" s="1"/>
  <c r="G154" i="1"/>
  <c r="H154" i="1" s="1"/>
  <c r="G153" i="1"/>
  <c r="H153" i="1" s="1"/>
  <c r="G151" i="1"/>
  <c r="H151" i="1" s="1"/>
  <c r="G149" i="1"/>
  <c r="H149" i="1" s="1"/>
  <c r="G148" i="1"/>
  <c r="H148" i="1" s="1"/>
  <c r="G147" i="1"/>
  <c r="H147" i="1" s="1"/>
  <c r="G144" i="1"/>
  <c r="H144" i="1" s="1"/>
  <c r="G143" i="1"/>
  <c r="H143" i="1" s="1"/>
  <c r="G141" i="1"/>
  <c r="H141" i="1" s="1"/>
  <c r="G140" i="1"/>
  <c r="H140" i="1" s="1"/>
  <c r="G139" i="1"/>
  <c r="H139" i="1" s="1"/>
  <c r="G137" i="1"/>
  <c r="H137" i="1" s="1"/>
  <c r="G136" i="1"/>
  <c r="H136" i="1" s="1"/>
  <c r="G134" i="1"/>
  <c r="H134" i="1" s="1"/>
  <c r="G133" i="1"/>
  <c r="H133" i="1" s="1"/>
  <c r="G132" i="1"/>
  <c r="H132" i="1" s="1"/>
  <c r="G130" i="1"/>
  <c r="H130" i="1" s="1"/>
  <c r="G129" i="1"/>
  <c r="H129" i="1" s="1"/>
  <c r="G127" i="1"/>
  <c r="H127" i="1" s="1"/>
  <c r="G126" i="1"/>
  <c r="H126" i="1" s="1"/>
  <c r="G125" i="1"/>
  <c r="H125" i="1" s="1"/>
  <c r="G121" i="1"/>
  <c r="H121" i="1" s="1"/>
  <c r="G120" i="1"/>
  <c r="H120" i="1" s="1"/>
  <c r="C65" i="1"/>
  <c r="C64" i="1"/>
  <c r="H47" i="1"/>
  <c r="H46" i="1"/>
  <c r="H45" i="1"/>
  <c r="H44" i="1"/>
  <c r="G64" i="1" l="1"/>
  <c r="H64" i="1" s="1"/>
  <c r="G123" i="1"/>
  <c r="H123" i="1" s="1"/>
  <c r="G142" i="1"/>
  <c r="H142" i="1" s="1"/>
  <c r="G122" i="1"/>
  <c r="H122" i="1" s="1"/>
  <c r="G118" i="1"/>
  <c r="H118" i="1" s="1"/>
  <c r="G146" i="1"/>
  <c r="H146" i="1" s="1"/>
  <c r="G119" i="1"/>
  <c r="H119" i="1" s="1"/>
  <c r="G128" i="1"/>
  <c r="H128" i="1" s="1"/>
  <c r="G156" i="1"/>
  <c r="H156" i="1" s="1"/>
  <c r="G150" i="1"/>
  <c r="H150" i="1" s="1"/>
  <c r="G135" i="1"/>
  <c r="H13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tc={EF878D64-695D-40A3-B3F7-2653CC2C1B8B}</author>
    <author>tc={0F99E7AC-9E96-4C77-967C-63D53BA411D5}</author>
    <author>tc={29924B0A-D830-424B-A4D7-84EC27C032E8}</author>
    <author>tc={0D9A3F46-EDC2-4508-A512-432FF05B9DB3}</author>
    <author>tc={4E267B5D-1EA3-41C9-BA62-C3E796A18426}</author>
    <author>tc={54CFE7A6-6048-4097-BC2D-B143A0F78921}</author>
    <author>tc={AC527043-7F14-4D53-BB2F-968E81D2D270}</author>
    <author>tc={ED2175B1-B6D6-4DFE-B4DD-C27F81A8FB32}</author>
    <author>tc={4D7E4A0B-3AC4-4490-8527-6932756924A0}</author>
    <author>tc={1D31AFC8-D032-45F1-BD6A-DC5671F07338}</author>
  </authors>
  <commentList>
    <comment ref="C135" authorId="0" shapeId="0" xr:uid="{EF878D64-695D-40A3-B3F7-2653CC2C1B8B}">
      <text>
        <t>[Threaded comment]
Your version of Excel allows you to read this threaded comment; however, any edits to it will get removed if the file is opened in a newer version of Excel. Learn more: https://go.microsoft.com/fwlink/?linkid=870924
Comment:
    Update to “ 3% of value of price, minimum charge is $15.00”</t>
      </text>
    </comment>
    <comment ref="J135" authorId="1" shapeId="0" xr:uid="{0F99E7AC-9E96-4C77-967C-63D53BA411D5}">
      <text>
        <t xml:space="preserve">[Threaded comment]
Your version of Excel allows you to read this threaded comment; however, any edits to it will get removed if the file is opened in a newer version of Excel. Learn more: https://go.microsoft.com/fwlink/?linkid=870924
Comment:
    Update to 2024-03
</t>
      </text>
    </comment>
    <comment ref="J152" authorId="2" shapeId="0" xr:uid="{29924B0A-D830-424B-A4D7-84EC27C032E8}">
      <text>
        <t>[Threaded comment]
Your version of Excel allows you to read this threaded comment; however, any edits to it will get removed if the file is opened in a newer version of Excel. Learn more: https://go.microsoft.com/fwlink/?linkid=870924
Comment:
    I don’t believe that these fines were approved by SOLGEN</t>
      </text>
    </comment>
    <comment ref="J158" authorId="3" shapeId="0" xr:uid="{0D9A3F46-EDC2-4508-A512-432FF05B9DB3}">
      <text>
        <t xml:space="preserve">[Threaded comment]
Your version of Excel allows you to read this threaded comment; however, any edits to it will get removed if the file is opened in a newer version of Excel. Learn more: https://go.microsoft.com/fwlink/?linkid=870924
Comment:
    2024-17 and updated fees for both
</t>
      </text>
    </comment>
    <comment ref="J162" authorId="4" shapeId="0" xr:uid="{4E267B5D-1EA3-41C9-BA62-C3E796A18426}">
      <text>
        <t>[Threaded comment]
Your version of Excel allows you to read this threaded comment; however, any edits to it will get removed if the file is opened in a newer version of Excel. Learn more: https://go.microsoft.com/fwlink/?linkid=870924
Comment:
    2023-07, starting in 2023 - no fee</t>
      </text>
    </comment>
    <comment ref="G193" authorId="5" shapeId="0" xr:uid="{54CFE7A6-6048-4097-BC2D-B143A0F78921}">
      <text>
        <t xml:space="preserve">[Threaded comment]
Your version of Excel allows you to read this threaded comment; however, any edits to it will get removed if the file is opened in a newer version of Excel. Learn more: https://go.microsoft.com/fwlink/?linkid=870924
Comment:
    Increased by $5.00
</t>
      </text>
    </comment>
    <comment ref="J214" authorId="6" shapeId="0" xr:uid="{AC527043-7F14-4D53-BB2F-968E81D2D270}">
      <text>
        <t xml:space="preserve">[Threaded comment]
Your version of Excel allows you to read this threaded comment; however, any edits to it will get removed if the file is opened in a newer version of Excel. Learn more: https://go.microsoft.com/fwlink/?linkid=870924
Comment:
    Increased all printing costs by $0.05
</t>
      </text>
    </comment>
    <comment ref="A235" authorId="7" shapeId="0" xr:uid="{ED2175B1-B6D6-4DFE-B4DD-C27F81A8FB32}">
      <text>
        <t>[Threaded comment]
Your version of Excel allows you to read this threaded comment; however, any edits to it will get removed if the file is opened in a newer version of Excel. Learn more: https://go.microsoft.com/fwlink/?linkid=870924
Comment:
    Remove this section, Staff and Council should not receive a discount</t>
      </text>
    </comment>
    <comment ref="G259" authorId="8" shapeId="0" xr:uid="{4D7E4A0B-3AC4-4490-8527-6932756924A0}">
      <text>
        <t>[Threaded comment]
Your version of Excel allows you to read this threaded comment; however, any edits to it will get removed if the file is opened in a newer version of Excel. Learn more: https://go.microsoft.com/fwlink/?linkid=870924
Comment:
    Increased by $1.00</t>
      </text>
    </comment>
    <comment ref="J288" authorId="9" shapeId="0" xr:uid="{1D31AFC8-D032-45F1-BD6A-DC5671F07338}">
      <text>
        <t>[Threaded comment]
Your version of Excel allows you to read this threaded comment; however, any edits to it will get removed if the file is opened in a newer version of Excel. Learn more: https://go.microsoft.com/fwlink/?linkid=870924
Comment:
    Increased to these fees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tc={B44243CB-0433-41F8-AFAC-252D75579BE5}</author>
    <author>tc={54BA77CA-B620-4D59-B18F-FD36753B0392}</author>
  </authors>
  <commentList>
    <comment ref="I160" authorId="0" shapeId="0" xr:uid="{B44243CB-0433-41F8-AFAC-252D75579BE5}">
      <text>
        <t xml:space="preserve">[Threaded comment]
Your version of Excel allows you to read this threaded comment; however, any edits to it will get removed if the file is opened in a newer version of Excel. Learn more: https://go.microsoft.com/fwlink/?linkid=870924
Comment:
    2023-07, starting in 2023 - no fee
</t>
      </text>
    </comment>
    <comment ref="I163" authorId="1" shapeId="0" xr:uid="{54BA77CA-B620-4D59-B18F-FD36753B0392}">
      <text>
        <t>[Threaded comment]
Your version of Excel allows you to read this threaded comment; however, any edits to it will get removed if the file is opened in a newer version of Excel. Learn more: https://go.microsoft.com/fwlink/?linkid=870924
Comment:
    No need for by-law number, each user fee by-law supersedes the last</t>
      </text>
    </comment>
  </commentList>
</comments>
</file>

<file path=xl/sharedStrings.xml><?xml version="1.0" encoding="utf-8"?>
<sst xmlns="http://schemas.openxmlformats.org/spreadsheetml/2006/main" count="1951" uniqueCount="633">
  <si>
    <t>e) New foundations for relocated buildings or structures</t>
  </si>
  <si>
    <t>Department and Type</t>
  </si>
  <si>
    <t>HST</t>
  </si>
  <si>
    <t>Building - Classes of Permits and Fees</t>
  </si>
  <si>
    <t>a) New Construction and Additions of residential nature. Attached garages and covered decks or porches included</t>
  </si>
  <si>
    <t>c) New Construction and additions of commercial, industrial, institutional nature</t>
  </si>
  <si>
    <t>d) Renovations to any structure</t>
  </si>
  <si>
    <t>f) Farm building, additions and accessory farm structures</t>
  </si>
  <si>
    <t>By-law 2015-80</t>
  </si>
  <si>
    <t>g) Open Decks or Porches</t>
  </si>
  <si>
    <t>h) Swimming Pools</t>
  </si>
  <si>
    <t>i) Move/relocate structures or buildings</t>
  </si>
  <si>
    <t>j) Move trailer (temporary)</t>
  </si>
  <si>
    <t>k) Solid Fuel Burning Appliance and/or chimneys</t>
  </si>
  <si>
    <t>2. Demolition Permits</t>
  </si>
  <si>
    <t>3. Change of Use Permit **</t>
  </si>
  <si>
    <t>4. Transfer Permit**</t>
  </si>
  <si>
    <t>5. Plumbing Permit</t>
  </si>
  <si>
    <t>a) Residential</t>
  </si>
  <si>
    <t>a stand alone permit</t>
  </si>
  <si>
    <t xml:space="preserve">b) Commercial </t>
  </si>
  <si>
    <t>** This fee for initial evaluation only</t>
  </si>
  <si>
    <t>** This fee covers transfer without changes to original permit.</t>
  </si>
  <si>
    <t>Development Charges</t>
  </si>
  <si>
    <t>2.</t>
  </si>
  <si>
    <t>Certificates</t>
  </si>
  <si>
    <t>Excluding Tax</t>
  </si>
  <si>
    <t>Total</t>
  </si>
  <si>
    <t>By-Law 2002-22</t>
  </si>
  <si>
    <t>Sale of Real Property</t>
  </si>
  <si>
    <t>Certificate of Compliance</t>
  </si>
  <si>
    <t>3.</t>
  </si>
  <si>
    <t>4.</t>
  </si>
  <si>
    <t>Male/Female paid before April 30th</t>
  </si>
  <si>
    <t>Male/Female paid after April 30th</t>
  </si>
  <si>
    <t>Kennel Licences paid before April 30th</t>
  </si>
  <si>
    <t>Kennel Licences paid after April 30th</t>
  </si>
  <si>
    <t>Replacement Dog Licence</t>
  </si>
  <si>
    <t>5.</t>
  </si>
  <si>
    <t>Fire</t>
  </si>
  <si>
    <t>Open Air Burning Permits</t>
  </si>
  <si>
    <t>6.</t>
  </si>
  <si>
    <t>Licences</t>
  </si>
  <si>
    <t>Mobile Canteens</t>
  </si>
  <si>
    <t>Chip Trucks &amp; Fast Food Vehicle</t>
  </si>
  <si>
    <t>Hot Dog Carts</t>
  </si>
  <si>
    <t>Ice Cream Carts</t>
  </si>
  <si>
    <t>Special Events - Per Day</t>
  </si>
  <si>
    <t>Parade, Festival, Public Entertainment  Licences - per day</t>
  </si>
  <si>
    <t>By-Law 2001-72</t>
  </si>
  <si>
    <t>Lottery Licence issuing Fee</t>
  </si>
  <si>
    <t>3% of value of prizes</t>
  </si>
  <si>
    <t>By-Law 2002-36</t>
  </si>
  <si>
    <t>7.</t>
  </si>
  <si>
    <t>Line Fences</t>
  </si>
  <si>
    <t>Line Fences Act</t>
  </si>
  <si>
    <t>Remuneration for fence-viewers</t>
  </si>
  <si>
    <t>Staff time -Administration Fees</t>
  </si>
  <si>
    <t>8.</t>
  </si>
  <si>
    <t>$50.00 per inspection plus mileage</t>
  </si>
  <si>
    <t>Res. # 294-2008</t>
  </si>
  <si>
    <t>9.</t>
  </si>
  <si>
    <t xml:space="preserve"> Municipal Hall Rental</t>
  </si>
  <si>
    <t>By-law 2014-62</t>
  </si>
  <si>
    <t>fees increase 3% annually as of January 1st</t>
  </si>
  <si>
    <t>This includes opening and closing and the use of tables and chairs. This includes use of the institute room</t>
  </si>
  <si>
    <t xml:space="preserve">Coffee Urn </t>
  </si>
  <si>
    <t>Rented on own.</t>
  </si>
  <si>
    <t>Chafing Dishes</t>
  </si>
  <si>
    <t>Each, Rented on own. NOTE: Renter to Supply Fuel</t>
  </si>
  <si>
    <t>Municipal Office</t>
  </si>
  <si>
    <t>Miscellaneous</t>
  </si>
  <si>
    <t>Blue Boxes</t>
  </si>
  <si>
    <t>Kitchen Composters</t>
  </si>
  <si>
    <t>Kitchen Composters - replacement filters</t>
  </si>
  <si>
    <t>Administration Fees - Staff time per hour (labour cost to search for historical records)</t>
  </si>
  <si>
    <t>Dummer Book</t>
  </si>
  <si>
    <t>Point of Sale Rebate</t>
  </si>
  <si>
    <t>Douro Book</t>
  </si>
  <si>
    <t>Douro Book to Retailers</t>
  </si>
  <si>
    <t>911 Signs</t>
  </si>
  <si>
    <t>County Water Bottles</t>
  </si>
  <si>
    <t>Golf Shirt</t>
  </si>
  <si>
    <t>Fleece Jacket (Full Zip)</t>
  </si>
  <si>
    <t>Men's Half Zip Fleece Jacket</t>
  </si>
  <si>
    <t>Three in One Techno  Jacket</t>
  </si>
  <si>
    <t>Performance Stretch Jacket</t>
  </si>
  <si>
    <t>Lightweight Vented Jacket</t>
  </si>
  <si>
    <t>Dress Shirt (Long Sleeve)</t>
  </si>
  <si>
    <t>Dress Shirt (Short Sleeve)</t>
  </si>
  <si>
    <t>Ball Cap</t>
  </si>
  <si>
    <t>Toque with Cuff</t>
  </si>
  <si>
    <t>11.</t>
  </si>
  <si>
    <t>Photocopies/Faxing</t>
  </si>
  <si>
    <t>Photocopying and Report Charges</t>
  </si>
  <si>
    <t>Two sided copying &amp; printing will be charged per copy cost</t>
  </si>
  <si>
    <t>Copies for all documents:</t>
  </si>
  <si>
    <t>8.5 x11 Black &amp; White per copy</t>
  </si>
  <si>
    <t>8.5 x11 Colour per copy</t>
  </si>
  <si>
    <t>8.5x14 Black &amp; White per copy</t>
  </si>
  <si>
    <t>8.5X14 Colour per copy</t>
  </si>
  <si>
    <t>11x17 Black &amp; White per copy</t>
  </si>
  <si>
    <t>11X17 Colour per copy</t>
  </si>
  <si>
    <t>Copies - Projects more than 100 copies</t>
  </si>
  <si>
    <t>Copies - Documents for Township Staff &amp; Council</t>
  </si>
  <si>
    <t>Computer Generated Printing Material</t>
  </si>
  <si>
    <t>Faxing</t>
  </si>
  <si>
    <t>Fax Charges - sending - per page</t>
  </si>
  <si>
    <t>Fax Charges - sending (greater than 6 pages) - per page</t>
  </si>
  <si>
    <t>Fax Charges - receiving - per page</t>
  </si>
  <si>
    <t>Fax Charges - receiving (greater than 6 pages) - per page</t>
  </si>
  <si>
    <t>Certified copies of minutes &amp; by-laws - per page</t>
  </si>
  <si>
    <t>** One copy of all minutes will be provided to ratepayers at no charge. Additional copies will be at the above rates.</t>
  </si>
  <si>
    <t>Planning/Development</t>
  </si>
  <si>
    <t xml:space="preserve"> </t>
  </si>
  <si>
    <t>Planning Application fees and deposits</t>
  </si>
  <si>
    <t>Advertising Fee (newspaper)</t>
  </si>
  <si>
    <t>actual cost of advertising   * If deemed necessary</t>
  </si>
  <si>
    <t>Renewable Energy Projects</t>
  </si>
  <si>
    <t>Planning Documents</t>
  </si>
  <si>
    <t>Property Information Requests (lawyers, real estate agents)</t>
  </si>
  <si>
    <t xml:space="preserve">Tax Certificate </t>
  </si>
  <si>
    <t>Work Order Information</t>
  </si>
  <si>
    <t>Zoning Information/Compliance</t>
  </si>
  <si>
    <t>Building Permit Compliance</t>
  </si>
  <si>
    <t>Public Works - Roads</t>
  </si>
  <si>
    <t>Entrance Permit</t>
  </si>
  <si>
    <t>Policy No. T-1</t>
  </si>
  <si>
    <t>Application Fee (Township to install Entrance)</t>
  </si>
  <si>
    <t>Application Fee (Owner to install Entrance)</t>
  </si>
  <si>
    <t>$500.00 deposit required</t>
  </si>
  <si>
    <t>No Culvert Required</t>
  </si>
  <si>
    <t>Cost shall be based on the current year pricing of materials required, labour wages and machine time</t>
  </si>
  <si>
    <t>Culvert Required</t>
  </si>
  <si>
    <t>Parking Infractions</t>
  </si>
  <si>
    <t>14.</t>
  </si>
  <si>
    <t>Public Works - Transfer Station</t>
  </si>
  <si>
    <t>Tipping Fees</t>
  </si>
  <si>
    <t>By-Law 2008-39</t>
  </si>
  <si>
    <t>Waste weighing less than 30 lbs. (13.6 kgs.)</t>
  </si>
  <si>
    <t>Excist Tax Act S. 20 Pt. 6 Sch. 5</t>
  </si>
  <si>
    <t>Waste weighing more than 30 lbs. (13.6 kgs.) - per tonne</t>
  </si>
  <si>
    <t>Propane Tanks (weighing 20 lbs. or less) each</t>
  </si>
  <si>
    <t xml:space="preserve">Free  </t>
  </si>
  <si>
    <t>Propane Tanks (weighing more than 20 lbs.) each</t>
  </si>
  <si>
    <r>
      <t>Free</t>
    </r>
    <r>
      <rPr>
        <sz val="18"/>
        <color rgb="FFFF0000"/>
        <rFont val="Tahoma"/>
        <family val="2"/>
      </rPr>
      <t/>
    </r>
  </si>
  <si>
    <t>Appliances containing Freon surcharge plus per tonne rate</t>
  </si>
  <si>
    <t>Replacement Landfill Cards</t>
  </si>
  <si>
    <t>Box Springs</t>
  </si>
  <si>
    <t>Bag Tags (each)</t>
  </si>
  <si>
    <t>15.</t>
  </si>
  <si>
    <t>Advertising Fees</t>
  </si>
  <si>
    <t>Ice Resurfacer (per side)</t>
  </si>
  <si>
    <t>Wall Mounted ( 4'x8' Sheet)</t>
  </si>
  <si>
    <t>Board Mounted (38"x8' Kit)</t>
  </si>
  <si>
    <t>In Ice logo (per logo)</t>
  </si>
  <si>
    <t>Viewing Lobby (Douro) (11/2' x 3')</t>
  </si>
  <si>
    <t>South Ball Diamond (4'x8' Sheet)</t>
  </si>
  <si>
    <t>Extra's</t>
  </si>
  <si>
    <t>Coffee Urn</t>
  </si>
  <si>
    <t>Settings - per setting (dishes, cutlery)</t>
  </si>
  <si>
    <t>Parks</t>
  </si>
  <si>
    <t>By-Law/Resolution/Policy Reference</t>
  </si>
  <si>
    <t>No Stopping Infractions</t>
  </si>
  <si>
    <t>Resolution 418-2016</t>
  </si>
  <si>
    <t>By-law 2016-56</t>
  </si>
  <si>
    <t>Site Plan Approval - Minor</t>
  </si>
  <si>
    <t>Site Plan Approval - Major</t>
  </si>
  <si>
    <t>Predevelopment Agreement for major applications</t>
  </si>
  <si>
    <t>Mixed Use</t>
  </si>
  <si>
    <t>Charges as determined by the equivalence to the above uses</t>
  </si>
  <si>
    <t>Finance Department</t>
  </si>
  <si>
    <t>Payment Receipt Reprint - Copy of receipt for payment on property tax account</t>
  </si>
  <si>
    <t>Refund of Overpayment - Refund of credit balance to property owner when a duplicate payment is made in error</t>
  </si>
  <si>
    <t>Statement of Account - Statement detailing payments and taxes levied, and outstanding balance</t>
  </si>
  <si>
    <t>Ownership Change</t>
  </si>
  <si>
    <t>NSF Cheques - Handling fee charged when cheque is returned as not negotiable</t>
  </si>
  <si>
    <t>The rates shall be increased in 2016 and going forward each year based on either the Consumer Price Index or the Cost of Living Index, whichever is higher in the given year. The rates shall increase January 1 of each year.</t>
  </si>
  <si>
    <t>By-Law 2016-45</t>
  </si>
  <si>
    <t xml:space="preserve">Livestock Investigators Remuneration </t>
  </si>
  <si>
    <t>Commissioning of Documents - Does not include internal Planning Documents</t>
  </si>
  <si>
    <t>Free Service</t>
  </si>
  <si>
    <t xml:space="preserve">Severance Review </t>
  </si>
  <si>
    <t>Small Scale Ground Mount Solar Project</t>
  </si>
  <si>
    <t xml:space="preserve">May be Subject to Additional Fees </t>
  </si>
  <si>
    <t>Policy No. D-3</t>
  </si>
  <si>
    <t>Large Scale Industrial Facility Project</t>
  </si>
  <si>
    <t>2014-25</t>
  </si>
  <si>
    <t>(Amended by: 2014-57, 2015-54, 2015-55)</t>
  </si>
  <si>
    <t>(amended 2009-55, 2014-29, 2017-04)</t>
  </si>
  <si>
    <t>Item</t>
  </si>
  <si>
    <t>1.1</t>
  </si>
  <si>
    <t>1.2</t>
  </si>
  <si>
    <t>**Building without a Building Permit will result in double the permit fees</t>
  </si>
  <si>
    <t>Dogs - Regulating the Running at Large of Dogs</t>
  </si>
  <si>
    <t>Dogs - Licencing and Registration</t>
  </si>
  <si>
    <t>Livestock Investigators</t>
  </si>
  <si>
    <t>10.1</t>
  </si>
  <si>
    <t>10.2</t>
  </si>
  <si>
    <t>12.1</t>
  </si>
  <si>
    <t>*The rates shall be increased in 2019 and going forward each year based on either the Consumer Price Index or the Cost of Living Index, whichever is higher in the given year. The rates shall increase January 1 of each year.</t>
  </si>
  <si>
    <t>12.2</t>
  </si>
  <si>
    <t>Cost of Printing</t>
  </si>
  <si>
    <t>Copy of Official Plan &amp;/or Zoning By-law</t>
  </si>
  <si>
    <t>12.3</t>
  </si>
  <si>
    <t>12.4</t>
  </si>
  <si>
    <t>Resubmission with changes</t>
  </si>
  <si>
    <t>Planning Miscellaneous</t>
  </si>
  <si>
    <t xml:space="preserve">Cash-in-lieu of Parkland </t>
  </si>
  <si>
    <t>Signing of Merger Agreement Fee</t>
  </si>
  <si>
    <t>Encroachment Agreement</t>
  </si>
  <si>
    <t>Minor Amendment to Existing Encroachment Agreement</t>
  </si>
  <si>
    <t>Demolition Agreement</t>
  </si>
  <si>
    <t>Extend Existing Demolition Agreement</t>
  </si>
  <si>
    <t>12.5</t>
  </si>
  <si>
    <t>Transfer Credit Balance - To transfer payment(s) misallocated by customer or customer representative (i.e.. Bank) from one tax roll to another</t>
  </si>
  <si>
    <t>b) New Construction and additions of non-residential nature and accessory buildings</t>
  </si>
  <si>
    <t>13.1</t>
  </si>
  <si>
    <t>13.2</t>
  </si>
  <si>
    <t>Dummer Book to Retailers</t>
  </si>
  <si>
    <t xml:space="preserve">Hourly Rental </t>
  </si>
  <si>
    <t>Douro Community Centre - Wellington Room</t>
  </si>
  <si>
    <t>$90 (hour) or $60/hour with a minimum 2 consecutive hours</t>
  </si>
  <si>
    <t>*Prices for catering may be adjusted at management's discretion in the event of unforeseen changes in the market price of food</t>
  </si>
  <si>
    <t>Douro Arena - Harvest Room</t>
  </si>
  <si>
    <t xml:space="preserve">Warsaw Arena - Upstairs Room </t>
  </si>
  <si>
    <t xml:space="preserve">Warsaw Arena Winter Ice Rentals </t>
  </si>
  <si>
    <t>Park Rental Rates</t>
  </si>
  <si>
    <t>By-law 2011-41</t>
  </si>
  <si>
    <t>$25.00 each</t>
  </si>
  <si>
    <t>Administration Fee - $164.15 plus $1.14 per square foot of construction</t>
  </si>
  <si>
    <t>Administration Fee -  $164.15 plus $0.83 per square foot of construction</t>
  </si>
  <si>
    <t>Administration Fee -  $164.15 plus $13.13 per thousand of construction value</t>
  </si>
  <si>
    <t xml:space="preserve">Administration Fee -  $164.15 plus $0.70 per square foot of construction </t>
  </si>
  <si>
    <t xml:space="preserve">Administration Fee -  $164.15 plus $0.29 per square foot of construction </t>
  </si>
  <si>
    <t>Administration Fee -  $164.15 plus $0.70 per square foot</t>
  </si>
  <si>
    <t>$164.15 flat fee</t>
  </si>
  <si>
    <t>$218.87 flat fee</t>
  </si>
  <si>
    <t xml:space="preserve">$164.15 if part of main permit, $218.87 flat fee as </t>
  </si>
  <si>
    <t>$218.87 flat fee plus add $4.32 per fixture</t>
  </si>
  <si>
    <t>6. Minimum Fee</t>
  </si>
  <si>
    <t>7. Maintenance Fee</t>
  </si>
  <si>
    <t>$200.00 flat fee</t>
  </si>
  <si>
    <t>Permit fees for 2020</t>
  </si>
  <si>
    <t>Minor Variance Application - Effective January 1, 2020</t>
  </si>
  <si>
    <t>Amended Minor Variance Application - prior to circulation - Effective January 1, 2020</t>
  </si>
  <si>
    <t>Amended Minor Variance Application - after circulation - Effective January 1, 2020</t>
  </si>
  <si>
    <t>Zoning By-law Amendment - Effective January 1, 2020</t>
  </si>
  <si>
    <t>Amended Zoning Amendment Application - prior to circulation - Effective January 1, 2020</t>
  </si>
  <si>
    <t>Amended Zoning Amendment Application - after circulation - Effective January 1, 2020</t>
  </si>
  <si>
    <t>Removal of Holding Provision - Effective January 1, 2020</t>
  </si>
  <si>
    <t>Plan of Subdivision - Effective January 1, 2020</t>
  </si>
  <si>
    <t>Special Meeting Fee - Effective January 1, 2020</t>
  </si>
  <si>
    <t>Composter</t>
  </si>
  <si>
    <t>Digester</t>
  </si>
  <si>
    <t>Log Barn Book</t>
  </si>
  <si>
    <t>Request reports (Fire report, file search. Letter of Compliance, etc.)</t>
  </si>
  <si>
    <t>Residential - All Dwelling Units - Effective August 6, 2020</t>
  </si>
  <si>
    <t>Non-Residential - All Development Types - Effective August 6, 2020</t>
  </si>
  <si>
    <t xml:space="preserve">$0.17 Per Square foot of building space </t>
  </si>
  <si>
    <t>By-law 2019-40</t>
  </si>
  <si>
    <t>By-Law 2020-35</t>
  </si>
  <si>
    <t>1.3</t>
  </si>
  <si>
    <t>By-law 2019-36</t>
  </si>
  <si>
    <t>Sewage System Permits</t>
  </si>
  <si>
    <t>Class 4 Sewage System, design capacity less than or equal to 4500 litres per day</t>
  </si>
  <si>
    <t>Class 4 Sewage System, design capacity greater than 4500 litres per day and less than 10,000 litres per day</t>
  </si>
  <si>
    <t>Class 4 tank replacement only</t>
  </si>
  <si>
    <t>Class 5 Sewage Sytem (Holding Tank)</t>
  </si>
  <si>
    <t>Class 4 Bed replacement only (or repair)</t>
  </si>
  <si>
    <t>Renovation/Change of Use Permit</t>
  </si>
  <si>
    <t>Existing System review for renovation/additions/change of use (if sewage system permit required, this fee is waived)</t>
  </si>
  <si>
    <t>Planning Applications</t>
  </si>
  <si>
    <t>Minor Variances/Zoning By-law amendments requiring a site visit</t>
  </si>
  <si>
    <t>Severance/Subdivision (per lot)</t>
  </si>
  <si>
    <t>Copies of Closed Permits</t>
  </si>
  <si>
    <t>Re-inspections</t>
  </si>
  <si>
    <t>Mandatory re-inspections (Source Water Protection Plan) - Type 1</t>
  </si>
  <si>
    <t>Mandatory re-inspections (Source Water Protection Plan) - Type 2</t>
  </si>
  <si>
    <t>Resolution Number 501-2019</t>
  </si>
  <si>
    <t>Mandatory re-inspection - Type 1</t>
  </si>
  <si>
    <t>Mandatory re-inspection - Type 2</t>
  </si>
  <si>
    <t>1/2 Day Rental (4 hours or less)</t>
  </si>
  <si>
    <t>Bar Requested</t>
  </si>
  <si>
    <t>Non-Prime Time</t>
  </si>
  <si>
    <t>Prime Time</t>
  </si>
  <si>
    <t>Adult Sport Hourly Rental</t>
  </si>
  <si>
    <t>Youth Sport Hourly Rental</t>
  </si>
  <si>
    <t>1/2 Day Event Rental</t>
  </si>
  <si>
    <t>Day Event Rental</t>
  </si>
  <si>
    <t>2 Day Event Rental</t>
  </si>
  <si>
    <t>Day Tournaments - Douro Park - Includes Lining</t>
  </si>
  <si>
    <t>Douro Arena Winter Ice Rentals</t>
  </si>
  <si>
    <t xml:space="preserve">Douro - Rec Centre </t>
  </si>
  <si>
    <t>Surcharge for Liability Insurance</t>
  </si>
  <si>
    <t>Banquests, Celebrations, Craft Shows, Cards, Auctions, Dances</t>
  </si>
  <si>
    <t>Sports Events or Activities</t>
  </si>
  <si>
    <t>Non - Alcohol Hourly Rate Event - up to 100 people</t>
  </si>
  <si>
    <t>Non - Alcohol Hourly Rate Event - up to 250 people</t>
  </si>
  <si>
    <t>Non - Alcohol Day  Rate Event - up to 100 people</t>
  </si>
  <si>
    <t>Non - Alcohol Day  Rate Event - up to 250 people</t>
  </si>
  <si>
    <t>Alcohol  Hourly Rate Event  - up to 100 people</t>
  </si>
  <si>
    <t>Alcohol  Hourly Rate Event  - up to 250 people</t>
  </si>
  <si>
    <t>Alcohol Day Rate Event  - up to 100 people</t>
  </si>
  <si>
    <t>Alcohol Day Rate Event - up to 250 people</t>
  </si>
  <si>
    <t>Low Risk Programs - Hourly Rate - up to 100 people</t>
  </si>
  <si>
    <t>Low Risk Programs - Day Rate - up to 100 people</t>
  </si>
  <si>
    <t>Low Risk Programs - Per Season- up to 100 people</t>
  </si>
  <si>
    <t>Med Risk Programs - Hourly Rate - up to 100 people</t>
  </si>
  <si>
    <t>Med Risk Programs - Day Rate - up to 100 people</t>
  </si>
  <si>
    <t>Med Risk Programs - Per Season- up to 100 people</t>
  </si>
  <si>
    <t>Warsaw Arena Floor Surface</t>
  </si>
  <si>
    <t>Douro Arena Floor Surface</t>
  </si>
  <si>
    <t>$685.00   *If additional meeting requested by applicant</t>
  </si>
  <si>
    <t>$5,250.00 Deposit</t>
  </si>
  <si>
    <r>
      <t xml:space="preserve">*Local Community groups/local non-profit groups and local sporting organizations may include: </t>
    </r>
    <r>
      <rPr>
        <strike/>
        <sz val="12"/>
        <rFont val="Tahoma"/>
        <family val="2"/>
      </rPr>
      <t>U.C.W., Institute</t>
    </r>
    <r>
      <rPr>
        <sz val="12"/>
        <rFont val="Tahoma"/>
        <family val="2"/>
      </rPr>
      <t>, church related organizations, churches, Cubs, Scouts, Brownies, Guides, Lions Club, Minor Hockey, Minor Ball, Figure Skating, Kiddie Kapers, Day Care Camp and Out Reach Programs or as determined by staff</t>
    </r>
  </si>
  <si>
    <t xml:space="preserve">$250.00 fee + $500 Deposit </t>
  </si>
  <si>
    <t>Proposed</t>
  </si>
  <si>
    <t>$25.00 per hour plus applicable mileage rate</t>
  </si>
  <si>
    <t>$45.00 per hour plus tax</t>
  </si>
  <si>
    <t>$55.00 per hour plus tax</t>
  </si>
  <si>
    <t>$15.00 per hour plus applicable mileage rate</t>
  </si>
  <si>
    <t>Township Clothing (to be discontinued after current supply is sold)</t>
  </si>
  <si>
    <t>Copies for documents for local community groups/local non-profit groups and local sports orgs.*</t>
  </si>
  <si>
    <t>Copies for documents for Municipal Depts., Boards and Committees for quantities over 25</t>
  </si>
  <si>
    <t>Current</t>
  </si>
  <si>
    <t xml:space="preserve">Pre-consultation </t>
  </si>
  <si>
    <t>Minor Amendment to Existing Site Plan</t>
  </si>
  <si>
    <t>N/A</t>
  </si>
  <si>
    <t>Minimum Deposit for any Site Plan Application</t>
  </si>
  <si>
    <t>Subdivision Deposit</t>
  </si>
  <si>
    <t>Subdivision Agreement Fees</t>
  </si>
  <si>
    <t>$400 +$ 500 Deposit</t>
  </si>
  <si>
    <t xml:space="preserve">$250.00 fee + $5000 Deposit </t>
  </si>
  <si>
    <t>$400 + $5000 deposit</t>
  </si>
  <si>
    <t>$1000 + $5250 deposit</t>
  </si>
  <si>
    <t>Farmers Market (Daily)</t>
  </si>
  <si>
    <t>Picnic Area/Park Rental - 20-50 People (Daily)</t>
  </si>
  <si>
    <t>Picnic Area/Park Rental - 51-100 People (Daily)</t>
  </si>
  <si>
    <t>Picnic Area/Park Rental - 101+ People (Daily)</t>
  </si>
  <si>
    <t>Major Event - for Profit Organization (Daily)</t>
  </si>
  <si>
    <t>Parking Lot Rentals</t>
  </si>
  <si>
    <t>Warsaw - Full Lot (Daily)</t>
  </si>
  <si>
    <t>Douro - Full Lot (Daily)</t>
  </si>
  <si>
    <t>Douro - Half Lot (Daily)</t>
  </si>
  <si>
    <t xml:space="preserve">1. </t>
  </si>
  <si>
    <t>Building - See By-law Number 2020-67</t>
  </si>
  <si>
    <t>*Prices for catering may be adjusted at management's discretion in the event of unforeseen changes in the market price of food
*Prices for catering range from the choice of lunch/dinner provided
*Facility subsidy Requests can be made under the Policy</t>
  </si>
  <si>
    <t>*All Planning and Development Fees May be subject to additional costs</t>
  </si>
  <si>
    <t>13.</t>
  </si>
  <si>
    <t>Parks and Recreation</t>
  </si>
  <si>
    <t xml:space="preserve"> *Note: A 1.25% per month late payment penalty fee applies to Section 15</t>
  </si>
  <si>
    <t>Advertising at Arenas &amp; Parks</t>
  </si>
  <si>
    <t>15.2</t>
  </si>
  <si>
    <t>15.3</t>
  </si>
  <si>
    <t>15.4</t>
  </si>
  <si>
    <t>15.5</t>
  </si>
  <si>
    <t>By-Law 2021-11</t>
  </si>
  <si>
    <t xml:space="preserve">No longer in place. </t>
  </si>
  <si>
    <t>50% of current MTO rate</t>
  </si>
  <si>
    <t>100% of current MTO rate</t>
  </si>
  <si>
    <t xml:space="preserve">This includes opening and closing and the use of tables and chairs. This includes use of the institute room and kitchen. </t>
  </si>
  <si>
    <t>Bar</t>
  </si>
  <si>
    <t>Day Rental (Off Peak Sunday - Thursday)</t>
  </si>
  <si>
    <t>Day Rental (Peak Friday, Saturday and Stat Holidays)</t>
  </si>
  <si>
    <t>Kitchen Rental (Catering/Use of Appliances)</t>
  </si>
  <si>
    <t>Full Day Rental (Sat, Sun, Stat)</t>
  </si>
  <si>
    <t xml:space="preserve">Service Groups &amp; Seniors (3 hours or less) </t>
  </si>
  <si>
    <t>Hourly Non-Prime Time *Mon-Fri 7:00 am - 5:00 pm (3 or more hours)</t>
  </si>
  <si>
    <t>Hourly Local Youth Sport</t>
  </si>
  <si>
    <t>Hourly Outside Youth Sport</t>
  </si>
  <si>
    <t>Rental (6 Hours) *additional hours $27.50</t>
  </si>
  <si>
    <t xml:space="preserve">½ Day Rental (4 hours or less) </t>
  </si>
  <si>
    <t>Full Day Rental</t>
  </si>
  <si>
    <t>Day Rental (Monday - Friday)</t>
  </si>
  <si>
    <t>Weekend or Stat Day Rental (Saturday, Sunday, Stat)</t>
  </si>
  <si>
    <t>Adult Sports Field - per hour</t>
  </si>
  <si>
    <t>Youth Sports Field - per hour</t>
  </si>
  <si>
    <t>Ball Diamond with Lights (hourly)</t>
  </si>
  <si>
    <t>Youth Sports Field - per hour with Lights</t>
  </si>
  <si>
    <t>Non-Prime Time (1 or 2 hours)</t>
  </si>
  <si>
    <t>Hourly Non-Prime Time *Mon-Fri 7:00 a.m. - 5:00 p.m. (3 or more hours)</t>
  </si>
  <si>
    <t>Service Groups &amp; Seniors (3 hours or less)</t>
  </si>
  <si>
    <t>Hourly</t>
  </si>
  <si>
    <t>Full Day Rental (Mon - Fri)</t>
  </si>
  <si>
    <t>Free</t>
  </si>
  <si>
    <t>Response Rates for Open Air Burning &amp; Vehicle Incidents</t>
  </si>
  <si>
    <t>Vehicle Incidents</t>
  </si>
  <si>
    <t>Reports</t>
  </si>
  <si>
    <t xml:space="preserve">Open Air Burning 1st Charge 50% of current MTO rate </t>
  </si>
  <si>
    <t>Open Air Burning 2nd and all subsequent charges 100% of current MTO rate</t>
  </si>
  <si>
    <t>Residential Burn Permit (includes campfire, burn barrel, brush fire and agricultural fire on a single property) - renew annually, expires Dec 31st</t>
  </si>
  <si>
    <t>Commercial Fire - renew annually, expires Dec 31st</t>
  </si>
  <si>
    <t>Incinerator - renew annually, expires Dec 31st</t>
  </si>
  <si>
    <t>Agricultural Permit (for fires to support farm activities on up to 3 properties/year, requires staff assistance to obtain) - renew annually, expires Dec 31st</t>
  </si>
  <si>
    <t>Campground, Trailer Park or Resort - renew annually, expires Dec 31st</t>
  </si>
  <si>
    <t xml:space="preserve">Special Occurrence Fire - per occurrence </t>
  </si>
  <si>
    <t>Mitigation Measures Agreement</t>
  </si>
  <si>
    <t>Telecommunications Tower Application</t>
  </si>
  <si>
    <t>Telecommunications Tower Modification Application</t>
  </si>
  <si>
    <t>Deeming By-law</t>
  </si>
  <si>
    <t xml:space="preserve">Enivornmental Impact Assessment Peer Reviews </t>
  </si>
  <si>
    <t>Cost Recovery from third party</t>
  </si>
  <si>
    <t xml:space="preserve">To reflect actual time spent completing reviews. </t>
  </si>
  <si>
    <t>Tennis/Pickleball Court Rental - per hour</t>
  </si>
  <si>
    <t>Signage at Parks (ie. Roadside event signage at parks)</t>
  </si>
  <si>
    <t>Concession at South Park (Daily)</t>
  </si>
  <si>
    <t>Full Day Rental (Mon-Fri)*</t>
  </si>
  <si>
    <t>Full Day Rental (Sat-Sun-Stat)*</t>
  </si>
  <si>
    <t>1/2 Day Rental (4 hours)*</t>
  </si>
  <si>
    <t xml:space="preserve">* A $50.00 cleaning deposit is required and will be returned upon inspection after use. </t>
  </si>
  <si>
    <t>fees increase 3% annually as of Septmber 1st</t>
  </si>
  <si>
    <t>Arena-Douro (effective September 1st - see previous by-law for rates from Jan-Aug)</t>
  </si>
  <si>
    <t>Arena-Warsaw (effective September 1st - see previous by-law for rates from Jan-Aug)</t>
  </si>
  <si>
    <t>Full Day Rental (Mon-Fri)</t>
  </si>
  <si>
    <t>Full Day Rental (Sat-Sun-Stat)</t>
  </si>
  <si>
    <t>1/2 Day Rental (4 hours)</t>
  </si>
  <si>
    <t>Custom Announcement on Arena Roadside Sign</t>
  </si>
  <si>
    <t>*Local Community groups/local non-profit groups and local sporting organizations may include: church related organizations, churches, Cubs, Scouts, Brownies, Guides, Lions Club, Minor Hockey, Minor Ball, Figure Skating, Kiddie Kapers, Day Care Camp and Out Reach Programs or as determined by staff</t>
  </si>
  <si>
    <t>Tennis/Pickleball Court Rental - daily</t>
  </si>
  <si>
    <t>1.</t>
  </si>
  <si>
    <t>Public Ice Skating</t>
  </si>
  <si>
    <t>Public Roller Skating</t>
  </si>
  <si>
    <t>Sponsorship Options</t>
  </si>
  <si>
    <t>Advertising Options</t>
  </si>
  <si>
    <t>Advertising &amp; Sponsorship Packages</t>
  </si>
  <si>
    <t>Platinum (15% discount)</t>
  </si>
  <si>
    <t>Gold (10% discount)</t>
  </si>
  <si>
    <t>Silver (5% discount)</t>
  </si>
  <si>
    <t>Bronze</t>
  </si>
  <si>
    <t>Starter</t>
  </si>
  <si>
    <t>Auctions, Banquets, Bingo, Cards, Celebrations, Craft Shows, Dances</t>
  </si>
  <si>
    <t>Non - Alcohol Hourly Rate Event - 0 to 50 people</t>
  </si>
  <si>
    <t>Non - Alcohol Hourly Rate Event - 51 to 100 people</t>
  </si>
  <si>
    <t>Non - Alcohol Hourly Rate Event - 101 to 150 people</t>
  </si>
  <si>
    <t>Non - Alcohol Hourly Rate Event - 151 to 200 people</t>
  </si>
  <si>
    <t>Non - Alcohol Hourly Rate Event - 201 to 250 people</t>
  </si>
  <si>
    <t>Non - Alcohol Hourly Rate Event - 251 to 350 people</t>
  </si>
  <si>
    <t>Non - Alcohol Hourly Rate Event - 351 to 500 people</t>
  </si>
  <si>
    <t>Non - Alcohol Hourly Rate Event - 500+ people</t>
  </si>
  <si>
    <t>Non - Alcohol Day  Rate Event - 51 to 100 people</t>
  </si>
  <si>
    <t>Non - Alcohol Day  Rate Event - 201 to 250 people</t>
  </si>
  <si>
    <t>Alcohol Hourly Rate Event - 0 to 50 people</t>
  </si>
  <si>
    <t>Alcohol Hourly Rate Event - 51 to 100 people</t>
  </si>
  <si>
    <t>Alcohol Hourly Rate Event - 101 to 150 people</t>
  </si>
  <si>
    <t>Alcohol Hourly Rate Event - 151 to 200 people</t>
  </si>
  <si>
    <t>Alcohol Hourly Rate Event - 201 to 250 people</t>
  </si>
  <si>
    <t>Alcohol Hourly Rate Event - 251 to 350 people</t>
  </si>
  <si>
    <t>Alcohol Hourly Rate Event - 351 to 500 people</t>
  </si>
  <si>
    <t>Alcohol Hourly Rate Event - 500+ people</t>
  </si>
  <si>
    <t>Alcohol Day Rate Event - 0 to 50 people</t>
  </si>
  <si>
    <t>Alcohol Day Rate Event - 51 to 100 people</t>
  </si>
  <si>
    <t>Alcohol Day Rate Event - 101 to 150 people</t>
  </si>
  <si>
    <t>Alcohol Day Rate Event - 151 to 200 people</t>
  </si>
  <si>
    <t>Alcohol Day Rate Event - 201 to 250 people</t>
  </si>
  <si>
    <t>Alcohol Day Rate Event - 251 to 350 people</t>
  </si>
  <si>
    <t>Alcohol Day Rate Event - 351 to 500 people</t>
  </si>
  <si>
    <t>Alcohol Day Rate Event - 500+ people</t>
  </si>
  <si>
    <t>Picnics</t>
  </si>
  <si>
    <t>Meetings, Seminars, Speakers, Workshops, Classroom Instruction</t>
  </si>
  <si>
    <t>Non-Alcohol Event Flat Rate - 1 to 100 people</t>
  </si>
  <si>
    <t>Non-Alcohol Event Flat Rate - 101 to 250 people</t>
  </si>
  <si>
    <t>Non-Alcohol Event Flat Rate - 250 to 500 people</t>
  </si>
  <si>
    <t>Non-Alcohol Event Flat Rate - 500+</t>
  </si>
  <si>
    <t>Low Risk Programs - Hourly Rate - 0 to 25 people</t>
  </si>
  <si>
    <t>Low Risk Programs - Hourly Rate - 26 to 50 people</t>
  </si>
  <si>
    <t>Low Risk Programs - Hourly Rate - 51 to 100 people</t>
  </si>
  <si>
    <t>Low Risk Programs - Hourly Rate - 101 to 250 people</t>
  </si>
  <si>
    <t>Low Risk Programs - Hourly Rate - 250+ people</t>
  </si>
  <si>
    <t>Low Risk Programs - Daily Rate - 0 to 25 people</t>
  </si>
  <si>
    <t>Low Risk Programs - Daily Rate - 26 to 50 people</t>
  </si>
  <si>
    <t>Low Risk Programs - Daily Rate - 51 to 100 people</t>
  </si>
  <si>
    <t>Low Risk Programs - Daily Rate - 101 to 250 people</t>
  </si>
  <si>
    <t>Low Risk Programs - Daily Rate - 250+ people</t>
  </si>
  <si>
    <t>Low Risk Programs - Per Season - 0 to 25 people</t>
  </si>
  <si>
    <t>Low Risk Programs - Per Season - 26 to 50 people</t>
  </si>
  <si>
    <t>Low Risk Programs - Per Season - 51 to 100 people</t>
  </si>
  <si>
    <t>Low Risk Programs - Per Season - 101 to 250 people</t>
  </si>
  <si>
    <t>Low Risk Programs - Per Season - 250+ people</t>
  </si>
  <si>
    <t>Medium Risk Programs - Hourly Rate - 0 to 25 people</t>
  </si>
  <si>
    <t>Medium Risk Programs - Hourly Rate - 250+ people</t>
  </si>
  <si>
    <t>Medium Risk Programs - Daily Rate - 0 to 25 people</t>
  </si>
  <si>
    <t>Medium Risk Programs - Daily Rate - 26 to 50 people</t>
  </si>
  <si>
    <t>Medium Risk Programs - Daily Rate - 51 to 100 people</t>
  </si>
  <si>
    <t>Medium Risk Programs - Daily Rate - 101 to 250 people</t>
  </si>
  <si>
    <t>Medium Risk Programs - Daily Rate - 250+ people</t>
  </si>
  <si>
    <t>Medium Risk Programs - Per Season - 0 to 25 people</t>
  </si>
  <si>
    <t>Medium Risk Programs - Per Season - 26 to 50 people</t>
  </si>
  <si>
    <t>Medium Risk Programs - Per Season - 51 to 100 people</t>
  </si>
  <si>
    <t>Medium Risk Programs - Per Season - 101 to 250 people</t>
  </si>
  <si>
    <t>Medium Risk Programs - Per Season - 250+ people</t>
  </si>
  <si>
    <t>Medium Risk Programs - Hourly Rate - 26 to 50 people</t>
  </si>
  <si>
    <t>Medium Risk Programs - Hourly Rate - 51 to 100 people</t>
  </si>
  <si>
    <t>Medium Risk Programs - Hourly Rate - 101 to 250 people</t>
  </si>
  <si>
    <t>High Risk Programs - Hourly Rate - 0 to 25 people</t>
  </si>
  <si>
    <t>High Risk Programs - Hourly Rate - 26 to 50 people</t>
  </si>
  <si>
    <t>High Risk Programs - Hourly Rate - 51 to 100 people</t>
  </si>
  <si>
    <t>High Risk Programs - Hourly Rate - 101 to 250 people</t>
  </si>
  <si>
    <t>High Risk Programs - Hourly Rate - 250+ people</t>
  </si>
  <si>
    <t>High Risk Programs - Daily Rate - 0 to 25 people</t>
  </si>
  <si>
    <t>High Risk Programs - Daily Rate - 26 to 50 people</t>
  </si>
  <si>
    <t>High Risk Programs - Daily Rate - 51 to 100 people</t>
  </si>
  <si>
    <t>High Risk Programs - Daily Rate - 101 to 250 people</t>
  </si>
  <si>
    <t>High Risk Programs - Daily Rate - 250+ people</t>
  </si>
  <si>
    <t>High Risk Programs - Per Season - 0 to 25 people</t>
  </si>
  <si>
    <t>High Risk Programs - Per Season - 26 to 50 people</t>
  </si>
  <si>
    <t>High Risk Programs - Per Season - 51 to 100 people</t>
  </si>
  <si>
    <t>High Risk Programs - Per Season - 101 to 250 people</t>
  </si>
  <si>
    <t>High Risk Programs - Per Season - 250+ people</t>
  </si>
  <si>
    <t>Sale of non-food or drink items</t>
  </si>
  <si>
    <t>Per Day</t>
  </si>
  <si>
    <t>Per Week</t>
  </si>
  <si>
    <t>Per Month</t>
  </si>
  <si>
    <t>3 to 6 months</t>
  </si>
  <si>
    <t>Sale of food or drink items</t>
  </si>
  <si>
    <t>*Must be certified and approved by health board with proof of certificate if selling food &amp; beverages</t>
  </si>
  <si>
    <t>Leagues</t>
  </si>
  <si>
    <t>Tournaments (High risk only)</t>
  </si>
  <si>
    <t>Up to 30 players per team</t>
  </si>
  <si>
    <t>Up to 25 teams per league</t>
  </si>
  <si>
    <t>Anything above 30 players or 25 teams</t>
  </si>
  <si>
    <t>Refer to Marsh</t>
  </si>
  <si>
    <t>0 to 8 Teams</t>
  </si>
  <si>
    <t>9 to 16 Teams</t>
  </si>
  <si>
    <t>16 to 21 Teams</t>
  </si>
  <si>
    <t>21 Teams+</t>
  </si>
  <si>
    <t>Residential Burn Permit (includes campfire, burn barrel, brush fire and agricultural fire on a single property) - renew annually, expire Dec 31st</t>
  </si>
  <si>
    <t>Agricultural Permit (for fires to support farm activities on up to 3 properties/year, requires staff assistance to obtain) - renew annually, expire Dec 31st</t>
  </si>
  <si>
    <t xml:space="preserve">*The Ministry of Tranportation (MTO) rates noted below are calculated per hour/per fire apparatus for the first hour; then one half the MTO rate per half hour (or part thereof)/per fire apparatus. The rate is set by the MTO and as of October 2023 is $543.03, the rate is subject to change by the MTO. </t>
  </si>
  <si>
    <t>Open Air Burning Violations</t>
  </si>
  <si>
    <t>Response to open air burning violations</t>
  </si>
  <si>
    <t>*MTO Rate</t>
  </si>
  <si>
    <t>Specialized equipment, supplies, personnel</t>
  </si>
  <si>
    <t>Cost + Admin Fee of 20% of cost</t>
  </si>
  <si>
    <t>Administrative Fee</t>
  </si>
  <si>
    <t>Motor Vehicle Incidents</t>
  </si>
  <si>
    <t>Motor vehicle incidents</t>
  </si>
  <si>
    <t>Boat response - Any person requiring the services of a boat response who is in contravention of any Federal or Provincial Act or Regulation or who has not exercised reasonable care in their actions, thus necessitating the use of a boat response, will be liable for costs incurred</t>
  </si>
  <si>
    <t>Hazardous materials control/clean-up</t>
  </si>
  <si>
    <t>False Alarms - The determination of the number of false alarms for the purposes of calculating the charges noted below will be based on the total number of false alarms in the twelve-month period immediately preceding the last false alarm.</t>
  </si>
  <si>
    <t>1st and 2nd false alarms</t>
  </si>
  <si>
    <t>By-Law 2020-45</t>
  </si>
  <si>
    <t>3rd false alarm</t>
  </si>
  <si>
    <t>2x Current MTO rate</t>
  </si>
  <si>
    <t>4th and all subsequent false alarms</t>
  </si>
  <si>
    <t>3x Current MTO rate</t>
  </si>
  <si>
    <t>Fire Inspections - By Request</t>
  </si>
  <si>
    <t>Group homes, day care facilities, or any other industrial or commercial establishment of use requiring an inspection for licensing, renewal of licence, insurance or any such purpose</t>
  </si>
  <si>
    <t>Risk and Safety Management Plan Approval (RSMP)</t>
  </si>
  <si>
    <t>Review of Propane Facility Risk and Safety Management Plans (RSMP) – existing facility annual fee (not including fees for third party or external review)</t>
  </si>
  <si>
    <t>Propane exchange letter</t>
  </si>
  <si>
    <t>Reports, Reviews, Searches</t>
  </si>
  <si>
    <t>Fire reports</t>
  </si>
  <si>
    <t>Fire safety plan review</t>
  </si>
  <si>
    <t>New</t>
  </si>
  <si>
    <t>Revision</t>
  </si>
  <si>
    <t>File search, letter of compliance</t>
  </si>
  <si>
    <t>Any fee or charge, including finance penalty charges, imposed upon the owner of property in the Township is a lien and charge upon the property of the owner to which the fee or charge relates. If the fee or any part thereof remains unpaid 60 days after the due date, the total amount unpaid will be forwarded to FInance to be collected as per the Accounts Receivable Colleciton Policy or to be added to the tax roll and collected in the same manner as municipal taxes as per the Peropty Tax Collection Policy (CM 2018)</t>
  </si>
  <si>
    <t>No charge</t>
  </si>
  <si>
    <t>Class 2 Sewage System (Greywater system)</t>
  </si>
  <si>
    <t>Class 3 Sewage System (Cesspool)</t>
  </si>
  <si>
    <t>Permit Renewal - per calendar year, commencing January 1</t>
  </si>
  <si>
    <t>Re-Inspection - more than two of any type of inspection</t>
  </si>
  <si>
    <t>Extra Plans Review - revised drawing</t>
  </si>
  <si>
    <t>actual cost of advertising           * If deemed necessary</t>
  </si>
  <si>
    <t>$1010 + $5775 deposit</t>
  </si>
  <si>
    <t>2024 Proposed User Fee Schedule to be Effective Jan 1, 2024</t>
  </si>
  <si>
    <t>Technical Rescue, Hazardous Materials Control/Clean-Up</t>
  </si>
  <si>
    <t>Building - Under Separate By-law</t>
  </si>
  <si>
    <t>**Only required if the agreement is not associated with a planning application</t>
  </si>
  <si>
    <t>Signing of Merger Agreement Fee**</t>
  </si>
  <si>
    <t>Mitigation Measures Agreement**</t>
  </si>
  <si>
    <t>Review of Propane Facility Risk and Safety Management Plans (RSMP) – new, existing or expanding facility (not including fees for third party or external review) - Less than 5,000 USWG</t>
  </si>
  <si>
    <t>Review of Propane Facility Risk and Safety Management Plans (RSMP) – new, existing or expanding facility (not including fees for third party or external review) - Greater than 5,000 USWG</t>
  </si>
  <si>
    <t>2024 User Fee Schedule - Effective Jan 1, 2024</t>
  </si>
  <si>
    <t>Civil Mariage Services</t>
  </si>
  <si>
    <t>By-Law 2023-08</t>
  </si>
  <si>
    <t>As set by the Municipality</t>
  </si>
  <si>
    <t>Marriage Licence - Payable to the Township</t>
  </si>
  <si>
    <t>Civil Ceremony (Regular Business Hours) - Payable to the Township</t>
  </si>
  <si>
    <t>Civil Ceremony (Outside of Regular Business Hours) - $100.00 payable to the Municipality and $250 payable to the Officiant</t>
  </si>
  <si>
    <t>Rehearsal (if requested) - Payable to the Officiant</t>
  </si>
  <si>
    <t>Mileage Rate (outside of Township of Douro-Dummer boundaries only)</t>
  </si>
  <si>
    <t>Sign Permit Fees</t>
  </si>
  <si>
    <t>Ground Sign (inclusive of Billboard or Developer's Signs)</t>
  </si>
  <si>
    <t>Awning or Fascia Sign</t>
  </si>
  <si>
    <t>Readograph and Electronic Message Displays</t>
  </si>
  <si>
    <t>Sign - not defined</t>
  </si>
  <si>
    <t>All Other Signs</t>
  </si>
  <si>
    <t>Variance Application Fee</t>
  </si>
  <si>
    <t>exempt</t>
  </si>
  <si>
    <t>Set Fine Schedule for Sign Permits</t>
  </si>
  <si>
    <t>Erection of sign without permit</t>
  </si>
  <si>
    <t>Sign not in compliance with By-Law</t>
  </si>
  <si>
    <t>By-Law 2023-50 Schedule A</t>
  </si>
  <si>
    <t>By-Law 2023-50 Schedule B</t>
  </si>
  <si>
    <t>Viewing Lobby (11/2' x 3')</t>
  </si>
  <si>
    <t>Adult/public skate (unsponsored)</t>
  </si>
  <si>
    <t>Douro and Warsaw Schools skates</t>
  </si>
  <si>
    <t>Douro Minor Hockey (3 hours or less)</t>
  </si>
  <si>
    <t xml:space="preserve">Douro Seniors Club (3 hours or less) </t>
  </si>
  <si>
    <t>Arena-Douro</t>
  </si>
  <si>
    <t>Douro Arena Winter Ice Rentals (effective September 1st - see previous by-law for rates from Jan-Aug)</t>
  </si>
  <si>
    <t>fees increase 3% annually</t>
  </si>
  <si>
    <t>Arena-Warsaw</t>
  </si>
  <si>
    <t>Warsaw Arena Winter Ice Rentals (effective September 1st - see previous by-law for rates from Jan-Aug)</t>
  </si>
  <si>
    <t>Fees increase 3% annually as of January 1st</t>
  </si>
  <si>
    <t>2025 User Fee Schedule - Effective Jan 1, 2025</t>
  </si>
  <si>
    <t>$1030 + $5890 deposit</t>
  </si>
  <si>
    <t>$80 flat rate plus applicable mileage rate</t>
  </si>
  <si>
    <t>$250.00 flat rate</t>
  </si>
  <si>
    <t>Township Items</t>
  </si>
  <si>
    <t>Township Water Bottles</t>
  </si>
  <si>
    <t>Policy D-4</t>
  </si>
  <si>
    <t>Township Mugs</t>
  </si>
  <si>
    <t>Township Pens</t>
  </si>
  <si>
    <t>Administration Fees - Staff time per hour (labour cost to search for historical records, find items in long term storage, other requests outside of normal service levels)</t>
  </si>
  <si>
    <t>Request to Certify Document as True Copy - cost per document</t>
  </si>
  <si>
    <t>$500 +$ 600 Deposit</t>
  </si>
  <si>
    <t>$500 + $5500 deposit</t>
  </si>
  <si>
    <t>By-Law/Resolution/ Policy Reference</t>
  </si>
  <si>
    <t>Change ($)</t>
  </si>
  <si>
    <t xml:space="preserve">*The Ministry of Tranportation (MTO) rates noted below are calculated per hour/per fire apparatus for the first hour; then one half the MTO rate per half hour (or part thereof)/per fire apparatus. The rate is set by the MTO and as of Novemer 1, 2023 is $559.86, the rate is subject to change by the MTO. </t>
  </si>
  <si>
    <t>Fire Response for Non-permitted Uses</t>
  </si>
  <si>
    <t>*MTO rate</t>
  </si>
  <si>
    <t>$20 + $115 deposit</t>
  </si>
  <si>
    <t>$1000.00 deposit required</t>
  </si>
  <si>
    <t>$100 + $100 Deposit</t>
  </si>
  <si>
    <t>$100 + $500 Deposit</t>
  </si>
  <si>
    <t>$40 - New</t>
  </si>
  <si>
    <t>fees increase 3% annually as of September 1st</t>
  </si>
  <si>
    <t>Credit Card Fees (excludes facility rentals)</t>
  </si>
  <si>
    <t>Report Treasurer-2023-13 resolution 181-2023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</si>
</sst>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164" formatCode="&quot;$&quot;#,##0.00;[Red]\-&quot;$&quot;#,##0.00"/>
    <numFmt numFmtId="165" formatCode="_-&quot;$&quot;* #,##0.00_-;\-&quot;$&quot;* #,##0.00_-;_-&quot;$&quot;* &quot;-&quot;??_-;_-@_-"/>
    <numFmt numFmtId="166" formatCode="&quot;$&quot;#,##0.00"/>
    <numFmt numFmtId="167" formatCode="[$-409]mmmm\ d\,\ yyyy;@"/>
    <numFmt numFmtId="168" formatCode="&quot;$&quot;#,##0.00;[Red]&quot;$&quot;#,##0.00"/>
  </numFmts>
  <fonts count="20" x14ac:knownFonts="1">
    <font>
      <sz val="11"/>
      <color theme="1"/>
      <name val="Calibri"/>
      <family val="2"/>
      <scheme val="minor"/>
    </font>
    <font>
      <sz val="11"/>
      <color theme="1"/>
      <name val="Calibri"/>
      <family val="2"/>
      <scheme val="minor"/>
    </font>
    <font>
      <sz val="12"/>
      <name val="Tahoma"/>
      <family val="2"/>
    </font>
    <font>
      <sz val="18"/>
      <color rgb="FFFF0000"/>
      <name val="Tahoma"/>
      <family val="2"/>
    </font>
    <font>
      <b/>
      <sz val="12"/>
      <name val="Tahoma"/>
      <family val="2"/>
    </font>
    <font>
      <sz val="12"/>
      <color theme="1"/>
      <name val="Calibri"/>
      <family val="2"/>
      <scheme val="minor"/>
    </font>
    <font>
      <sz val="12"/>
      <color rgb="FFFF0000"/>
      <name val="Tahoma"/>
      <family val="2"/>
    </font>
    <font>
      <sz val="12"/>
      <color theme="1"/>
      <name val="Tahoma"/>
      <family val="2"/>
    </font>
    <font>
      <sz val="11"/>
      <color rgb="FFFF0000"/>
      <name val="Calibri"/>
      <family val="2"/>
      <scheme val="minor"/>
    </font>
    <font>
      <b/>
      <sz val="12"/>
      <color rgb="FF00B050"/>
      <name val="Tahoma"/>
      <family val="2"/>
    </font>
    <font>
      <strike/>
      <sz val="12"/>
      <name val="Tahoma"/>
      <family val="2"/>
    </font>
    <font>
      <sz val="12"/>
      <color rgb="FF7030A0"/>
      <name val="Tahoma"/>
      <family val="2"/>
    </font>
    <font>
      <b/>
      <sz val="12"/>
      <color rgb="FF7030A0"/>
      <name val="Tahoma"/>
      <family val="2"/>
    </font>
    <font>
      <sz val="12"/>
      <name val="Calibri"/>
      <family val="2"/>
      <scheme val="minor"/>
    </font>
    <font>
      <b/>
      <sz val="11"/>
      <color theme="1"/>
      <name val="Calibri"/>
      <family val="2"/>
      <scheme val="minor"/>
    </font>
    <font>
      <b/>
      <sz val="12"/>
      <color theme="4" tint="0.79998168889431442"/>
      <name val="Tahoma"/>
      <family val="2"/>
    </font>
    <font>
      <sz val="11"/>
      <name val="Calibri"/>
      <family val="2"/>
      <scheme val="minor"/>
    </font>
    <font>
      <sz val="11"/>
      <name val="Tahoma"/>
      <family val="2"/>
    </font>
    <font>
      <b/>
      <sz val="14"/>
      <color theme="1"/>
      <name val="Tahoma"/>
      <family val="2"/>
    </font>
    <font>
      <sz val="11"/>
      <color theme="1"/>
      <name val="Tahoma"/>
      <family val="2"/>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244">
    <xf numFmtId="0" fontId="0" fillId="0" borderId="0" xfId="0"/>
    <xf numFmtId="0" fontId="2" fillId="0" borderId="0" xfId="0" applyFont="1"/>
    <xf numFmtId="0" fontId="5" fillId="0" borderId="0" xfId="0" applyFont="1"/>
    <xf numFmtId="0" fontId="2" fillId="0" borderId="0" xfId="0" applyFont="1" applyAlignment="1">
      <alignment vertical="top"/>
    </xf>
    <xf numFmtId="0" fontId="5" fillId="4" borderId="0" xfId="0" applyFont="1" applyFill="1"/>
    <xf numFmtId="0" fontId="13" fillId="0" borderId="0" xfId="0" applyFont="1"/>
    <xf numFmtId="0" fontId="2" fillId="0" borderId="1" xfId="0" applyFont="1" applyBorder="1"/>
    <xf numFmtId="166" fontId="2" fillId="0" borderId="1" xfId="0" applyNumberFormat="1" applyFont="1" applyBorder="1" applyAlignment="1">
      <alignment horizontal="left"/>
    </xf>
    <xf numFmtId="8" fontId="2" fillId="0" borderId="1" xfId="0" applyNumberFormat="1" applyFont="1" applyBorder="1" applyAlignment="1">
      <alignment horizontal="left"/>
    </xf>
    <xf numFmtId="0" fontId="2" fillId="0" borderId="1" xfId="0" applyFont="1" applyBorder="1" applyAlignment="1">
      <alignment vertical="top" wrapText="1"/>
    </xf>
    <xf numFmtId="166" fontId="2" fillId="0" borderId="1" xfId="0" applyNumberFormat="1" applyFont="1" applyBorder="1" applyAlignment="1">
      <alignment horizontal="left" vertical="top"/>
    </xf>
    <xf numFmtId="8" fontId="6" fillId="0" borderId="0" xfId="0" applyNumberFormat="1" applyFont="1" applyAlignment="1">
      <alignment horizontal="right" vertical="top" wrapText="1"/>
    </xf>
    <xf numFmtId="0" fontId="0" fillId="0" borderId="0" xfId="0" applyAlignment="1">
      <alignment horizontal="right"/>
    </xf>
    <xf numFmtId="0" fontId="0" fillId="0" borderId="0" xfId="0" applyAlignment="1">
      <alignment vertical="top"/>
    </xf>
    <xf numFmtId="0" fontId="2" fillId="0" borderId="1" xfId="0" applyFont="1" applyBorder="1" applyAlignment="1">
      <alignment vertical="top"/>
    </xf>
    <xf numFmtId="166" fontId="2" fillId="0" borderId="1" xfId="0" applyNumberFormat="1" applyFont="1" applyBorder="1" applyAlignment="1">
      <alignment horizontal="right" vertical="top" wrapText="1"/>
    </xf>
    <xf numFmtId="0" fontId="0" fillId="0" borderId="0" xfId="0" applyAlignment="1">
      <alignment horizontal="right" vertical="top" wrapText="1"/>
    </xf>
    <xf numFmtId="0" fontId="0" fillId="0" borderId="0" xfId="0" applyAlignment="1">
      <alignment horizontal="right" vertical="top"/>
    </xf>
    <xf numFmtId="0" fontId="4" fillId="0" borderId="1" xfId="0" applyFont="1" applyBorder="1" applyAlignment="1">
      <alignment vertical="top"/>
    </xf>
    <xf numFmtId="0" fontId="4" fillId="0" borderId="1" xfId="0" applyFont="1" applyBorder="1" applyAlignment="1">
      <alignment horizontal="right" vertical="top" wrapText="1"/>
    </xf>
    <xf numFmtId="0" fontId="4" fillId="0" borderId="1" xfId="0" applyFont="1" applyBorder="1" applyAlignment="1">
      <alignment horizontal="right" vertical="top"/>
    </xf>
    <xf numFmtId="0" fontId="4" fillId="0" borderId="1" xfId="0" applyFont="1" applyBorder="1" applyAlignment="1">
      <alignment horizontal="right"/>
    </xf>
    <xf numFmtId="0" fontId="4" fillId="3" borderId="1" xfId="0" applyFont="1" applyFill="1" applyBorder="1" applyAlignment="1">
      <alignment vertical="top"/>
    </xf>
    <xf numFmtId="8" fontId="2" fillId="3" borderId="1" xfId="0" applyNumberFormat="1" applyFont="1" applyFill="1" applyBorder="1" applyAlignment="1">
      <alignment horizontal="right" vertical="top" wrapText="1"/>
    </xf>
    <xf numFmtId="8" fontId="2" fillId="3" borderId="1" xfId="0" applyNumberFormat="1" applyFont="1" applyFill="1" applyBorder="1" applyAlignment="1">
      <alignment horizontal="right" vertical="top"/>
    </xf>
    <xf numFmtId="8" fontId="2" fillId="3" borderId="1" xfId="0" applyNumberFormat="1" applyFont="1" applyFill="1" applyBorder="1" applyAlignment="1">
      <alignment horizontal="right"/>
    </xf>
    <xf numFmtId="0" fontId="2" fillId="0" borderId="1" xfId="0" applyFont="1" applyBorder="1" applyAlignment="1">
      <alignment horizontal="right" vertical="top" wrapText="1"/>
    </xf>
    <xf numFmtId="0" fontId="2" fillId="0" borderId="1" xfId="0" applyFont="1" applyBorder="1" applyAlignment="1">
      <alignment horizontal="right" vertical="top"/>
    </xf>
    <xf numFmtId="0" fontId="2" fillId="0" borderId="1" xfId="0" applyFont="1" applyBorder="1" applyAlignment="1">
      <alignment horizontal="right"/>
    </xf>
    <xf numFmtId="0" fontId="4" fillId="2" borderId="1" xfId="0" applyFont="1" applyFill="1" applyBorder="1" applyAlignment="1">
      <alignment vertical="top"/>
    </xf>
    <xf numFmtId="0" fontId="4" fillId="2" borderId="1" xfId="0" applyFont="1" applyFill="1" applyBorder="1" applyAlignment="1">
      <alignment horizontal="right" vertical="top" wrapText="1"/>
    </xf>
    <xf numFmtId="0" fontId="2" fillId="2" borderId="1" xfId="0" applyFont="1" applyFill="1" applyBorder="1" applyAlignment="1">
      <alignment horizontal="right" vertical="top"/>
    </xf>
    <xf numFmtId="0" fontId="2" fillId="2" borderId="1" xfId="0" applyFont="1" applyFill="1" applyBorder="1" applyAlignment="1">
      <alignment horizontal="right"/>
    </xf>
    <xf numFmtId="0" fontId="4" fillId="0" borderId="1" xfId="0" applyFont="1" applyBorder="1" applyAlignment="1">
      <alignment horizontal="left"/>
    </xf>
    <xf numFmtId="0" fontId="4" fillId="0" borderId="1" xfId="0" applyFont="1" applyBorder="1" applyAlignment="1">
      <alignment horizontal="center" vertical="top" wrapText="1"/>
    </xf>
    <xf numFmtId="0" fontId="4" fillId="0" borderId="1" xfId="0" applyFont="1" applyBorder="1" applyAlignment="1">
      <alignment horizontal="center" vertical="top"/>
    </xf>
    <xf numFmtId="0" fontId="4" fillId="0" borderId="1" xfId="0" applyFont="1" applyBorder="1" applyAlignment="1">
      <alignment horizontal="center"/>
    </xf>
    <xf numFmtId="10" fontId="15" fillId="2" borderId="1" xfId="0" applyNumberFormat="1" applyFont="1" applyFill="1" applyBorder="1" applyAlignment="1">
      <alignment horizontal="right" vertical="top"/>
    </xf>
    <xf numFmtId="8" fontId="2" fillId="0" borderId="1" xfId="0" applyNumberFormat="1" applyFont="1" applyBorder="1" applyAlignment="1">
      <alignment horizontal="right" vertical="top"/>
    </xf>
    <xf numFmtId="8" fontId="2" fillId="0" borderId="1" xfId="0" applyNumberFormat="1" applyFont="1" applyBorder="1" applyAlignment="1">
      <alignment horizontal="right"/>
    </xf>
    <xf numFmtId="0" fontId="4" fillId="3" borderId="1" xfId="0" applyFont="1" applyFill="1" applyBorder="1" applyAlignment="1">
      <alignment horizontal="right" vertical="top" wrapText="1"/>
    </xf>
    <xf numFmtId="8" fontId="2" fillId="0" borderId="1" xfId="0" applyNumberFormat="1" applyFont="1" applyBorder="1" applyAlignment="1">
      <alignment horizontal="right" vertical="top" wrapText="1"/>
    </xf>
    <xf numFmtId="8" fontId="2" fillId="0" borderId="1" xfId="0" applyNumberFormat="1" applyFont="1" applyBorder="1" applyAlignment="1">
      <alignment horizontal="left" vertical="top"/>
    </xf>
    <xf numFmtId="0" fontId="4" fillId="3" borderId="1" xfId="0" applyFont="1" applyFill="1" applyBorder="1" applyAlignment="1">
      <alignment vertical="top" wrapText="1"/>
    </xf>
    <xf numFmtId="0" fontId="2" fillId="3" borderId="1" xfId="0" applyFont="1" applyFill="1" applyBorder="1" applyAlignment="1">
      <alignment horizontal="right" vertical="top" wrapText="1"/>
    </xf>
    <xf numFmtId="164" fontId="2" fillId="0" borderId="1" xfId="0" applyNumberFormat="1" applyFont="1" applyBorder="1" applyAlignment="1">
      <alignment horizontal="right" vertical="top" wrapText="1"/>
    </xf>
    <xf numFmtId="0" fontId="4" fillId="2" borderId="1" xfId="0" applyFont="1" applyFill="1" applyBorder="1" applyAlignment="1">
      <alignment horizontal="right" vertical="top"/>
    </xf>
    <xf numFmtId="0" fontId="4" fillId="2" borderId="1" xfId="0" applyFont="1" applyFill="1" applyBorder="1" applyAlignment="1">
      <alignment horizontal="center"/>
    </xf>
    <xf numFmtId="166" fontId="2" fillId="0" borderId="1" xfId="0" applyNumberFormat="1" applyFont="1" applyBorder="1" applyAlignment="1">
      <alignment horizontal="right"/>
    </xf>
    <xf numFmtId="0" fontId="4" fillId="2" borderId="1" xfId="0" applyFont="1" applyFill="1" applyBorder="1" applyAlignment="1">
      <alignment horizontal="right"/>
    </xf>
    <xf numFmtId="0" fontId="2" fillId="3" borderId="1" xfId="0" applyFont="1" applyFill="1" applyBorder="1" applyAlignment="1">
      <alignment horizontal="right" vertical="top"/>
    </xf>
    <xf numFmtId="0" fontId="2" fillId="3" borderId="1" xfId="0" applyFont="1" applyFill="1" applyBorder="1" applyAlignment="1">
      <alignment horizontal="right"/>
    </xf>
    <xf numFmtId="4" fontId="2" fillId="0" borderId="1" xfId="0" applyNumberFormat="1" applyFont="1" applyBorder="1" applyAlignment="1">
      <alignment horizontal="right" vertical="top"/>
    </xf>
    <xf numFmtId="0" fontId="11" fillId="3" borderId="1" xfId="0" applyFont="1" applyFill="1" applyBorder="1" applyAlignment="1">
      <alignment horizontal="right" vertical="top" wrapText="1"/>
    </xf>
    <xf numFmtId="8" fontId="2" fillId="0" borderId="1" xfId="1" applyNumberFormat="1" applyFont="1" applyFill="1" applyBorder="1" applyAlignment="1">
      <alignment horizontal="right" vertical="top" wrapText="1"/>
    </xf>
    <xf numFmtId="8" fontId="2" fillId="2" borderId="1" xfId="0" applyNumberFormat="1" applyFont="1" applyFill="1" applyBorder="1" applyAlignment="1">
      <alignment horizontal="right" vertical="top"/>
    </xf>
    <xf numFmtId="8" fontId="2" fillId="2" borderId="1" xfId="0" applyNumberFormat="1" applyFont="1" applyFill="1" applyBorder="1" applyAlignment="1">
      <alignment horizontal="right"/>
    </xf>
    <xf numFmtId="0" fontId="4" fillId="0" borderId="1" xfId="0" applyFont="1" applyBorder="1" applyAlignment="1">
      <alignment vertical="top" wrapText="1"/>
    </xf>
    <xf numFmtId="0" fontId="4" fillId="2" borderId="1" xfId="0" applyFont="1" applyFill="1" applyBorder="1" applyAlignment="1">
      <alignment vertical="top" wrapText="1"/>
    </xf>
    <xf numFmtId="0" fontId="4" fillId="2" borderId="1" xfId="0" applyFont="1" applyFill="1" applyBorder="1" applyAlignment="1">
      <alignment horizontal="left" vertical="top" wrapText="1"/>
    </xf>
    <xf numFmtId="0" fontId="4" fillId="3" borderId="1" xfId="0" applyFont="1" applyFill="1" applyBorder="1" applyAlignment="1">
      <alignment horizontal="right" vertical="top"/>
    </xf>
    <xf numFmtId="7" fontId="7" fillId="0" borderId="1" xfId="1" applyNumberFormat="1" applyFont="1" applyBorder="1" applyAlignment="1">
      <alignment horizontal="right" vertical="top" wrapText="1"/>
    </xf>
    <xf numFmtId="0" fontId="4" fillId="6" borderId="1" xfId="0" applyFont="1" applyFill="1" applyBorder="1" applyAlignment="1">
      <alignment vertical="top"/>
    </xf>
    <xf numFmtId="0" fontId="12" fillId="6" borderId="1" xfId="0" applyFont="1" applyFill="1" applyBorder="1" applyAlignment="1">
      <alignment horizontal="right" vertical="top" wrapText="1"/>
    </xf>
    <xf numFmtId="0" fontId="4" fillId="6" borderId="1" xfId="0" applyFont="1" applyFill="1" applyBorder="1" applyAlignment="1">
      <alignment horizontal="right" vertical="top"/>
    </xf>
    <xf numFmtId="166" fontId="2" fillId="0" borderId="1" xfId="0" applyNumberFormat="1" applyFont="1" applyBorder="1" applyAlignment="1">
      <alignment horizontal="right" vertical="top"/>
    </xf>
    <xf numFmtId="0" fontId="12" fillId="3" borderId="1" xfId="0" applyFont="1" applyFill="1" applyBorder="1" applyAlignment="1">
      <alignment horizontal="right" vertical="top" wrapText="1"/>
    </xf>
    <xf numFmtId="0" fontId="4" fillId="3" borderId="1" xfId="0" applyFont="1" applyFill="1" applyBorder="1" applyAlignment="1">
      <alignment horizontal="right"/>
    </xf>
    <xf numFmtId="0" fontId="2" fillId="3" borderId="1" xfId="0" applyFont="1" applyFill="1" applyBorder="1" applyAlignment="1">
      <alignment vertical="top"/>
    </xf>
    <xf numFmtId="0" fontId="4" fillId="2" borderId="1" xfId="0" applyFont="1" applyFill="1" applyBorder="1" applyAlignment="1">
      <alignment horizontal="left" vertical="top"/>
    </xf>
    <xf numFmtId="0" fontId="4" fillId="0" borderId="1" xfId="0" applyFont="1" applyBorder="1" applyAlignment="1">
      <alignment horizontal="left" vertical="top"/>
    </xf>
    <xf numFmtId="8" fontId="4" fillId="0" borderId="1" xfId="0" applyNumberFormat="1" applyFont="1" applyBorder="1" applyAlignment="1">
      <alignment horizontal="right" vertical="top" wrapText="1"/>
    </xf>
    <xf numFmtId="8" fontId="4" fillId="0" borderId="1" xfId="0" applyNumberFormat="1" applyFont="1" applyBorder="1" applyAlignment="1">
      <alignment horizontal="right" vertical="top"/>
    </xf>
    <xf numFmtId="8" fontId="4" fillId="0" borderId="1" xfId="0" applyNumberFormat="1" applyFont="1" applyBorder="1" applyAlignment="1">
      <alignment horizontal="right"/>
    </xf>
    <xf numFmtId="0" fontId="7" fillId="0" borderId="1" xfId="0" applyFont="1" applyBorder="1" applyAlignment="1">
      <alignment vertical="top"/>
    </xf>
    <xf numFmtId="164" fontId="7" fillId="0" borderId="1" xfId="0" applyNumberFormat="1" applyFont="1" applyBorder="1" applyAlignment="1">
      <alignment horizontal="right" vertical="top" wrapText="1"/>
    </xf>
    <xf numFmtId="166" fontId="7" fillId="0" borderId="1" xfId="0" applyNumberFormat="1" applyFont="1" applyBorder="1" applyAlignment="1">
      <alignment horizontal="right" vertical="top" wrapText="1"/>
    </xf>
    <xf numFmtId="0" fontId="7" fillId="0" borderId="1" xfId="0" applyFont="1" applyBorder="1" applyAlignment="1">
      <alignment horizontal="right" vertical="top" wrapText="1"/>
    </xf>
    <xf numFmtId="0" fontId="5" fillId="0" borderId="1" xfId="0" applyFont="1" applyBorder="1" applyAlignment="1">
      <alignment vertical="top"/>
    </xf>
    <xf numFmtId="8" fontId="4" fillId="3" borderId="1" xfId="0" applyNumberFormat="1" applyFont="1" applyFill="1" applyBorder="1" applyAlignment="1">
      <alignment horizontal="right" vertical="top" wrapText="1"/>
    </xf>
    <xf numFmtId="167" fontId="2" fillId="3" borderId="1" xfId="0" applyNumberFormat="1" applyFont="1" applyFill="1" applyBorder="1" applyAlignment="1">
      <alignment horizontal="right" vertical="top" wrapText="1"/>
    </xf>
    <xf numFmtId="167" fontId="2" fillId="3" borderId="1" xfId="0" applyNumberFormat="1" applyFont="1" applyFill="1" applyBorder="1" applyAlignment="1">
      <alignment horizontal="right" vertical="top"/>
    </xf>
    <xf numFmtId="167" fontId="2" fillId="3" borderId="1" xfId="0" applyNumberFormat="1" applyFont="1" applyFill="1" applyBorder="1" applyAlignment="1">
      <alignment horizontal="right"/>
    </xf>
    <xf numFmtId="2" fontId="2" fillId="0" borderId="1" xfId="0" applyNumberFormat="1" applyFont="1" applyBorder="1" applyAlignment="1">
      <alignment horizontal="right" vertical="top" wrapText="1"/>
    </xf>
    <xf numFmtId="0" fontId="9" fillId="2" borderId="1" xfId="0" applyFont="1" applyFill="1" applyBorder="1" applyAlignment="1">
      <alignment horizontal="right" vertical="top" wrapText="1"/>
    </xf>
    <xf numFmtId="0" fontId="2" fillId="3" borderId="1" xfId="0" applyFont="1" applyFill="1" applyBorder="1" applyAlignment="1">
      <alignment vertical="top" wrapText="1"/>
    </xf>
    <xf numFmtId="166" fontId="2" fillId="0" borderId="1" xfId="0" applyNumberFormat="1" applyFont="1" applyBorder="1" applyAlignment="1">
      <alignment vertical="top"/>
    </xf>
    <xf numFmtId="0" fontId="2" fillId="5" borderId="1" xfId="0" applyFont="1" applyFill="1" applyBorder="1" applyAlignment="1">
      <alignment vertical="top" wrapText="1"/>
    </xf>
    <xf numFmtId="4" fontId="2" fillId="0" borderId="1" xfId="0" applyNumberFormat="1" applyFont="1" applyBorder="1" applyAlignment="1">
      <alignment horizontal="left" vertical="top"/>
    </xf>
    <xf numFmtId="0" fontId="13" fillId="0" borderId="1" xfId="0" applyFont="1" applyBorder="1" applyAlignment="1">
      <alignment horizontal="right" vertical="top"/>
    </xf>
    <xf numFmtId="0" fontId="16" fillId="0" borderId="1" xfId="0" applyFont="1" applyBorder="1" applyAlignment="1">
      <alignment horizontal="right"/>
    </xf>
    <xf numFmtId="0" fontId="16" fillId="0" borderId="1" xfId="0" applyFont="1" applyBorder="1" applyAlignment="1">
      <alignment horizontal="right" vertical="top" wrapText="1"/>
    </xf>
    <xf numFmtId="0" fontId="16" fillId="0" borderId="1" xfId="0" applyFont="1" applyBorder="1" applyAlignment="1">
      <alignment horizontal="right" vertical="top"/>
    </xf>
    <xf numFmtId="166" fontId="17" fillId="0" borderId="1" xfId="0" applyNumberFormat="1" applyFont="1" applyBorder="1" applyAlignment="1">
      <alignment horizontal="right" vertical="top" wrapText="1"/>
    </xf>
    <xf numFmtId="0" fontId="16" fillId="0" borderId="1" xfId="0" applyFont="1" applyBorder="1" applyAlignment="1">
      <alignment vertical="top"/>
    </xf>
    <xf numFmtId="0" fontId="2" fillId="0" borderId="2" xfId="0" applyFont="1" applyBorder="1" applyAlignment="1">
      <alignment vertical="top" wrapText="1"/>
    </xf>
    <xf numFmtId="0" fontId="2" fillId="4" borderId="2" xfId="0" applyFont="1" applyFill="1" applyBorder="1" applyAlignment="1">
      <alignment vertical="top" wrapText="1"/>
    </xf>
    <xf numFmtId="0" fontId="4" fillId="3" borderId="2" xfId="0" applyFont="1" applyFill="1" applyBorder="1" applyAlignment="1">
      <alignment vertical="top" wrapText="1"/>
    </xf>
    <xf numFmtId="49" fontId="4" fillId="0" borderId="4" xfId="0" applyNumberFormat="1" applyFont="1" applyBorder="1" applyAlignment="1">
      <alignment horizontal="right"/>
    </xf>
    <xf numFmtId="49" fontId="4" fillId="2" borderId="4" xfId="0" applyNumberFormat="1" applyFont="1" applyFill="1" applyBorder="1" applyAlignment="1">
      <alignment horizontal="right"/>
    </xf>
    <xf numFmtId="0" fontId="5" fillId="0" borderId="1" xfId="0" applyFont="1" applyBorder="1" applyAlignment="1">
      <alignment horizontal="right"/>
    </xf>
    <xf numFmtId="49" fontId="4" fillId="0" borderId="1" xfId="0" applyNumberFormat="1" applyFont="1" applyBorder="1" applyAlignment="1">
      <alignment horizontal="right"/>
    </xf>
    <xf numFmtId="49" fontId="4" fillId="2" borderId="1" xfId="0" applyNumberFormat="1" applyFont="1" applyFill="1" applyBorder="1" applyAlignment="1">
      <alignment horizontal="right"/>
    </xf>
    <xf numFmtId="49" fontId="4" fillId="0" borderId="1" xfId="0" applyNumberFormat="1" applyFont="1" applyBorder="1" applyAlignment="1">
      <alignment horizontal="right" vertical="top"/>
    </xf>
    <xf numFmtId="49" fontId="4" fillId="2" borderId="1" xfId="0" applyNumberFormat="1" applyFont="1" applyFill="1" applyBorder="1" applyAlignment="1">
      <alignment horizontal="right" vertical="top"/>
    </xf>
    <xf numFmtId="49" fontId="4" fillId="5" borderId="1" xfId="0" applyNumberFormat="1" applyFont="1" applyFill="1" applyBorder="1" applyAlignment="1">
      <alignment horizontal="right"/>
    </xf>
    <xf numFmtId="0" fontId="13" fillId="0" borderId="1" xfId="0" applyFont="1" applyBorder="1" applyAlignment="1">
      <alignment horizontal="right"/>
    </xf>
    <xf numFmtId="0" fontId="0" fillId="0" borderId="1" xfId="0" applyBorder="1" applyAlignment="1">
      <alignment horizontal="right"/>
    </xf>
    <xf numFmtId="0" fontId="14" fillId="0" borderId="0" xfId="0" applyFont="1" applyAlignment="1">
      <alignment horizontal="left"/>
    </xf>
    <xf numFmtId="8" fontId="2" fillId="3" borderId="1" xfId="0" applyNumberFormat="1" applyFont="1" applyFill="1" applyBorder="1" applyAlignment="1">
      <alignment horizontal="left" vertical="top"/>
    </xf>
    <xf numFmtId="0" fontId="2" fillId="0" borderId="1" xfId="0" applyFont="1" applyBorder="1" applyAlignment="1">
      <alignment horizontal="left" vertical="top"/>
    </xf>
    <xf numFmtId="0" fontId="2" fillId="2" borderId="1" xfId="0" applyFont="1" applyFill="1" applyBorder="1" applyAlignment="1">
      <alignment vertical="top"/>
    </xf>
    <xf numFmtId="8" fontId="2" fillId="2" borderId="1" xfId="0" applyNumberFormat="1" applyFont="1" applyFill="1" applyBorder="1" applyAlignment="1">
      <alignment horizontal="left" vertical="top"/>
    </xf>
    <xf numFmtId="8" fontId="4" fillId="6" borderId="1" xfId="0" applyNumberFormat="1" applyFont="1" applyFill="1" applyBorder="1" applyAlignment="1">
      <alignment horizontal="left" vertical="top"/>
    </xf>
    <xf numFmtId="0" fontId="4" fillId="3" borderId="1" xfId="0" applyFont="1" applyFill="1" applyBorder="1" applyAlignment="1">
      <alignment horizontal="left" vertical="top"/>
    </xf>
    <xf numFmtId="0" fontId="4" fillId="2" borderId="1" xfId="0" applyFont="1" applyFill="1" applyBorder="1" applyAlignment="1">
      <alignment horizontal="center" vertical="top"/>
    </xf>
    <xf numFmtId="0" fontId="6" fillId="0" borderId="1" xfId="0" applyFont="1" applyBorder="1" applyAlignment="1">
      <alignment vertical="top"/>
    </xf>
    <xf numFmtId="0" fontId="0" fillId="0" borderId="1" xfId="0" applyBorder="1" applyAlignment="1">
      <alignment vertical="top"/>
    </xf>
    <xf numFmtId="0" fontId="8" fillId="0" borderId="1" xfId="0" applyFont="1" applyBorder="1" applyAlignment="1">
      <alignment vertical="top"/>
    </xf>
    <xf numFmtId="0" fontId="0" fillId="3" borderId="1" xfId="0" applyFill="1" applyBorder="1" applyAlignment="1">
      <alignment vertical="top"/>
    </xf>
    <xf numFmtId="8" fontId="4" fillId="0" borderId="1" xfId="0" applyNumberFormat="1" applyFont="1" applyBorder="1" applyAlignment="1">
      <alignment horizontal="left" vertical="top"/>
    </xf>
    <xf numFmtId="49" fontId="4" fillId="2" borderId="1" xfId="0" quotePrefix="1" applyNumberFormat="1" applyFont="1" applyFill="1" applyBorder="1" applyAlignment="1">
      <alignment horizontal="right"/>
    </xf>
    <xf numFmtId="4" fontId="4" fillId="0" borderId="1" xfId="0" applyNumberFormat="1" applyFont="1" applyBorder="1" applyAlignment="1">
      <alignment horizontal="right"/>
    </xf>
    <xf numFmtId="4" fontId="2" fillId="0" borderId="1" xfId="0" applyNumberFormat="1" applyFont="1" applyBorder="1" applyAlignment="1">
      <alignment horizontal="left" wrapText="1"/>
    </xf>
    <xf numFmtId="0" fontId="7" fillId="0" borderId="1" xfId="0" applyFont="1" applyBorder="1"/>
    <xf numFmtId="0" fontId="7" fillId="0" borderId="1" xfId="0" applyFont="1" applyBorder="1" applyAlignment="1">
      <alignment horizontal="left" vertical="top" wrapText="1"/>
    </xf>
    <xf numFmtId="7" fontId="2" fillId="0" borderId="1" xfId="0" applyNumberFormat="1" applyFont="1" applyBorder="1" applyAlignment="1">
      <alignment horizontal="right" vertical="top" wrapText="1"/>
    </xf>
    <xf numFmtId="8" fontId="2" fillId="0" borderId="1" xfId="0" applyNumberFormat="1" applyFont="1" applyBorder="1" applyAlignment="1">
      <alignment horizontal="right" vertical="center" wrapText="1"/>
    </xf>
    <xf numFmtId="8" fontId="2" fillId="0" borderId="1" xfId="0" applyNumberFormat="1" applyFont="1" applyBorder="1" applyAlignment="1">
      <alignment horizontal="right" vertical="center"/>
    </xf>
    <xf numFmtId="0" fontId="5" fillId="0" borderId="1" xfId="0" applyFont="1" applyBorder="1" applyAlignment="1">
      <alignment horizontal="right" vertical="center" wrapText="1"/>
    </xf>
    <xf numFmtId="4" fontId="2" fillId="0" borderId="1" xfId="0" applyNumberFormat="1" applyFont="1" applyBorder="1" applyAlignment="1">
      <alignment horizontal="right" vertical="center"/>
    </xf>
    <xf numFmtId="166" fontId="2" fillId="0" borderId="1" xfId="0" applyNumberFormat="1" applyFont="1" applyBorder="1" applyAlignment="1">
      <alignment horizontal="right" vertical="center"/>
    </xf>
    <xf numFmtId="165" fontId="2" fillId="0" borderId="1" xfId="1" applyFont="1" applyFill="1" applyBorder="1" applyAlignment="1">
      <alignment horizontal="right" vertical="center" wrapText="1"/>
    </xf>
    <xf numFmtId="165" fontId="2" fillId="0" borderId="1" xfId="0" applyNumberFormat="1" applyFont="1" applyBorder="1" applyAlignment="1">
      <alignment horizontal="right" vertical="center" wrapText="1"/>
    </xf>
    <xf numFmtId="0" fontId="4"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left" vertical="center"/>
    </xf>
    <xf numFmtId="0" fontId="4" fillId="0" borderId="1" xfId="0" applyFont="1" applyBorder="1" applyAlignment="1">
      <alignment horizontal="left" vertical="center"/>
    </xf>
    <xf numFmtId="0" fontId="2" fillId="0" borderId="1" xfId="0" applyFont="1" applyBorder="1" applyAlignment="1">
      <alignment wrapText="1"/>
    </xf>
    <xf numFmtId="0" fontId="0" fillId="0" borderId="1" xfId="0" applyBorder="1" applyAlignment="1">
      <alignment wrapText="1"/>
    </xf>
    <xf numFmtId="0" fontId="2" fillId="0" borderId="1" xfId="0" applyFont="1" applyBorder="1" applyAlignment="1">
      <alignment horizontal="left" vertical="top" wrapText="1"/>
    </xf>
    <xf numFmtId="0" fontId="18" fillId="0" borderId="0" xfId="0" applyFont="1" applyAlignment="1">
      <alignment horizontal="left"/>
    </xf>
    <xf numFmtId="0" fontId="2" fillId="0" borderId="1" xfId="0" applyFont="1" applyBorder="1" applyAlignment="1">
      <alignment horizontal="left" vertical="center" wrapText="1"/>
    </xf>
    <xf numFmtId="8" fontId="2" fillId="0" borderId="1" xfId="0" applyNumberFormat="1" applyFont="1" applyBorder="1" applyAlignment="1">
      <alignment horizontal="center" vertical="center" wrapText="1"/>
    </xf>
    <xf numFmtId="164" fontId="2" fillId="7" borderId="1" xfId="0" applyNumberFormat="1" applyFont="1" applyFill="1" applyBorder="1" applyAlignment="1">
      <alignment horizontal="right" vertical="top" wrapText="1"/>
    </xf>
    <xf numFmtId="0" fontId="0" fillId="0" borderId="1" xfId="0" applyBorder="1" applyAlignment="1">
      <alignment horizontal="right" vertical="top" wrapText="1"/>
    </xf>
    <xf numFmtId="8" fontId="6" fillId="0" borderId="1" xfId="0" applyNumberFormat="1" applyFont="1" applyBorder="1" applyAlignment="1">
      <alignment horizontal="right" vertical="top" wrapText="1"/>
    </xf>
    <xf numFmtId="0" fontId="7" fillId="0" borderId="1" xfId="0" applyFont="1" applyBorder="1" applyAlignment="1">
      <alignment vertical="top" wrapText="1"/>
    </xf>
    <xf numFmtId="0" fontId="0" fillId="0" borderId="0" xfId="0" applyAlignment="1">
      <alignment vertical="top" wrapText="1"/>
    </xf>
    <xf numFmtId="8" fontId="2" fillId="0" borderId="1" xfId="0" applyNumberFormat="1" applyFont="1" applyBorder="1" applyAlignment="1">
      <alignment horizontal="left" vertical="top" wrapText="1"/>
    </xf>
    <xf numFmtId="8" fontId="2" fillId="3" borderId="1" xfId="0" applyNumberFormat="1" applyFont="1" applyFill="1" applyBorder="1" applyAlignment="1">
      <alignment horizontal="left" vertical="top" wrapText="1"/>
    </xf>
    <xf numFmtId="8" fontId="4" fillId="3" borderId="1" xfId="0" applyNumberFormat="1" applyFont="1" applyFill="1" applyBorder="1" applyAlignment="1">
      <alignment horizontal="left" vertical="top" wrapText="1"/>
    </xf>
    <xf numFmtId="0" fontId="5" fillId="0" borderId="1" xfId="0" applyFont="1" applyBorder="1" applyAlignment="1">
      <alignment vertical="top" wrapText="1"/>
    </xf>
    <xf numFmtId="0" fontId="2" fillId="2" borderId="1" xfId="0" applyFont="1" applyFill="1" applyBorder="1" applyAlignment="1">
      <alignment vertical="top" wrapText="1"/>
    </xf>
    <xf numFmtId="0" fontId="4" fillId="6" borderId="1" xfId="0" applyFont="1" applyFill="1" applyBorder="1" applyAlignment="1">
      <alignment vertical="top" wrapText="1"/>
    </xf>
    <xf numFmtId="8" fontId="2" fillId="2" borderId="1" xfId="0" applyNumberFormat="1" applyFont="1" applyFill="1" applyBorder="1" applyAlignment="1">
      <alignment horizontal="left" vertical="top" wrapText="1"/>
    </xf>
    <xf numFmtId="8" fontId="4" fillId="6" borderId="1" xfId="0" applyNumberFormat="1" applyFont="1" applyFill="1" applyBorder="1" applyAlignment="1">
      <alignment horizontal="left" vertical="top" wrapText="1"/>
    </xf>
    <xf numFmtId="0" fontId="4" fillId="3"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6" fillId="0" borderId="1" xfId="0" applyFont="1" applyBorder="1" applyAlignment="1">
      <alignment vertical="top" wrapText="1"/>
    </xf>
    <xf numFmtId="166" fontId="2" fillId="0" borderId="1" xfId="0" applyNumberFormat="1" applyFont="1" applyBorder="1" applyAlignment="1">
      <alignment horizontal="left" vertical="top" wrapText="1"/>
    </xf>
    <xf numFmtId="166" fontId="2" fillId="0" borderId="1" xfId="0" applyNumberFormat="1" applyFont="1" applyBorder="1" applyAlignment="1">
      <alignment vertical="top" wrapText="1"/>
    </xf>
    <xf numFmtId="4" fontId="2" fillId="0" borderId="1" xfId="0" applyNumberFormat="1" applyFont="1" applyBorder="1" applyAlignment="1">
      <alignment horizontal="left" vertical="top" wrapText="1"/>
    </xf>
    <xf numFmtId="0" fontId="0" fillId="0" borderId="1" xfId="0" applyBorder="1" applyAlignment="1">
      <alignment vertical="top" wrapText="1"/>
    </xf>
    <xf numFmtId="0" fontId="8" fillId="0" borderId="1" xfId="0" applyFont="1" applyBorder="1" applyAlignment="1">
      <alignment vertical="top" wrapText="1"/>
    </xf>
    <xf numFmtId="0" fontId="0" fillId="3" borderId="1" xfId="0" applyFill="1" applyBorder="1" applyAlignment="1">
      <alignment vertical="top" wrapText="1"/>
    </xf>
    <xf numFmtId="7" fontId="7" fillId="0" borderId="1" xfId="1" applyNumberFormat="1" applyFont="1" applyFill="1" applyBorder="1" applyAlignment="1">
      <alignment horizontal="right" vertical="top" wrapText="1"/>
    </xf>
    <xf numFmtId="0" fontId="4" fillId="0" borderId="2" xfId="0" applyFont="1" applyBorder="1" applyAlignment="1">
      <alignment vertical="top" wrapText="1"/>
    </xf>
    <xf numFmtId="0" fontId="4" fillId="7" borderId="2" xfId="0" applyFont="1" applyFill="1" applyBorder="1" applyAlignment="1">
      <alignment vertical="top" wrapText="1"/>
    </xf>
    <xf numFmtId="0" fontId="7" fillId="0" borderId="1" xfId="0" applyFont="1" applyBorder="1" applyAlignment="1">
      <alignment wrapText="1"/>
    </xf>
    <xf numFmtId="0" fontId="4" fillId="0" borderId="1" xfId="0" applyFont="1" applyBorder="1" applyAlignment="1">
      <alignment horizontal="left" vertical="top" wrapText="1"/>
    </xf>
    <xf numFmtId="0" fontId="16" fillId="0" borderId="1" xfId="0" applyFont="1" applyBorder="1" applyAlignment="1">
      <alignment vertical="top" wrapText="1"/>
    </xf>
    <xf numFmtId="0" fontId="0" fillId="0" borderId="0" xfId="0" applyAlignment="1">
      <alignment horizontal="right" wrapText="1"/>
    </xf>
    <xf numFmtId="0" fontId="0" fillId="0" borderId="0" xfId="0" applyAlignment="1">
      <alignment wrapText="1"/>
    </xf>
    <xf numFmtId="0" fontId="14" fillId="0" borderId="0" xfId="0" applyFont="1" applyAlignment="1">
      <alignment horizontal="left" wrapText="1"/>
    </xf>
    <xf numFmtId="0" fontId="4" fillId="0" borderId="1" xfId="0" applyFont="1" applyBorder="1" applyAlignment="1">
      <alignment horizontal="left" wrapText="1"/>
    </xf>
    <xf numFmtId="0" fontId="4" fillId="0" borderId="1" xfId="0" applyFont="1" applyBorder="1" applyAlignment="1">
      <alignment horizontal="center" wrapText="1"/>
    </xf>
    <xf numFmtId="0" fontId="2" fillId="0" borderId="0" xfId="0" applyFont="1" applyAlignment="1">
      <alignment wrapText="1"/>
    </xf>
    <xf numFmtId="0" fontId="5" fillId="0" borderId="0" xfId="0" applyFont="1" applyAlignment="1">
      <alignment wrapText="1"/>
    </xf>
    <xf numFmtId="0" fontId="4" fillId="0" borderId="1" xfId="0" applyFont="1" applyBorder="1" applyAlignment="1">
      <alignment horizontal="right" wrapText="1"/>
    </xf>
    <xf numFmtId="0" fontId="2" fillId="0" borderId="1" xfId="0" applyFont="1" applyBorder="1" applyAlignment="1">
      <alignment horizontal="right" wrapText="1"/>
    </xf>
    <xf numFmtId="49" fontId="4" fillId="2" borderId="3" xfId="0" applyNumberFormat="1" applyFont="1" applyFill="1" applyBorder="1" applyAlignment="1">
      <alignment horizontal="right" wrapText="1"/>
    </xf>
    <xf numFmtId="10" fontId="15" fillId="2" borderId="1" xfId="0" applyNumberFormat="1" applyFont="1" applyFill="1" applyBorder="1" applyAlignment="1">
      <alignment horizontal="right" vertical="top" wrapText="1"/>
    </xf>
    <xf numFmtId="0" fontId="2" fillId="2" borderId="1" xfId="0" applyFont="1" applyFill="1" applyBorder="1" applyAlignment="1">
      <alignment horizontal="right" wrapText="1"/>
    </xf>
    <xf numFmtId="49" fontId="4" fillId="0" borderId="3" xfId="0" applyNumberFormat="1" applyFont="1" applyBorder="1" applyAlignment="1">
      <alignment horizontal="right" wrapText="1"/>
    </xf>
    <xf numFmtId="8" fontId="2" fillId="0" borderId="1" xfId="0" applyNumberFormat="1" applyFont="1" applyBorder="1" applyAlignment="1">
      <alignment horizontal="right" wrapText="1"/>
    </xf>
    <xf numFmtId="49" fontId="4" fillId="0" borderId="5" xfId="0" applyNumberFormat="1" applyFont="1" applyBorder="1" applyAlignment="1">
      <alignment horizontal="right" wrapText="1"/>
    </xf>
    <xf numFmtId="8" fontId="2" fillId="3" borderId="1" xfId="0" applyNumberFormat="1" applyFont="1" applyFill="1" applyBorder="1" applyAlignment="1">
      <alignment horizontal="right" wrapText="1"/>
    </xf>
    <xf numFmtId="8" fontId="2" fillId="7" borderId="1" xfId="0" applyNumberFormat="1" applyFont="1" applyFill="1" applyBorder="1" applyAlignment="1">
      <alignment horizontal="right" vertical="top" wrapText="1"/>
    </xf>
    <xf numFmtId="8" fontId="2" fillId="7" borderId="1" xfId="0" applyNumberFormat="1" applyFont="1" applyFill="1" applyBorder="1" applyAlignment="1">
      <alignment horizontal="right" wrapText="1"/>
    </xf>
    <xf numFmtId="49" fontId="4" fillId="0" borderId="4" xfId="0" applyNumberFormat="1" applyFont="1" applyBorder="1" applyAlignment="1">
      <alignment horizontal="right" wrapText="1"/>
    </xf>
    <xf numFmtId="49" fontId="4" fillId="2" borderId="4" xfId="0" applyNumberFormat="1" applyFont="1" applyFill="1" applyBorder="1" applyAlignment="1">
      <alignment horizontal="right" wrapText="1"/>
    </xf>
    <xf numFmtId="0" fontId="4" fillId="2" borderId="1" xfId="0" applyFont="1" applyFill="1" applyBorder="1" applyAlignment="1">
      <alignment horizontal="center" wrapText="1"/>
    </xf>
    <xf numFmtId="0" fontId="5" fillId="0" borderId="1" xfId="0" applyFont="1" applyBorder="1" applyAlignment="1">
      <alignment horizontal="right" wrapText="1"/>
    </xf>
    <xf numFmtId="49" fontId="4" fillId="0" borderId="1" xfId="0" applyNumberFormat="1" applyFont="1" applyBorder="1" applyAlignment="1">
      <alignment horizontal="right" wrapText="1"/>
    </xf>
    <xf numFmtId="49" fontId="4" fillId="2" borderId="1" xfId="0" applyNumberFormat="1" applyFont="1" applyFill="1" applyBorder="1" applyAlignment="1">
      <alignment horizontal="right" wrapText="1"/>
    </xf>
    <xf numFmtId="0" fontId="2" fillId="2" borderId="1" xfId="0" applyFont="1" applyFill="1" applyBorder="1" applyAlignment="1">
      <alignment horizontal="right" vertical="top" wrapText="1"/>
    </xf>
    <xf numFmtId="49" fontId="4" fillId="0" borderId="1" xfId="0" applyNumberFormat="1" applyFont="1" applyBorder="1" applyAlignment="1">
      <alignment horizontal="right" vertical="top" wrapText="1"/>
    </xf>
    <xf numFmtId="0" fontId="4" fillId="2" borderId="1" xfId="0" applyFont="1" applyFill="1" applyBorder="1" applyAlignment="1">
      <alignment horizontal="right" wrapText="1"/>
    </xf>
    <xf numFmtId="4" fontId="2" fillId="0" borderId="1" xfId="0" applyNumberFormat="1" applyFont="1" applyBorder="1" applyAlignment="1">
      <alignment horizontal="right" vertical="center" wrapText="1"/>
    </xf>
    <xf numFmtId="166" fontId="2" fillId="0" borderId="1" xfId="0" applyNumberFormat="1" applyFont="1" applyBorder="1" applyAlignment="1">
      <alignment horizontal="right" vertical="center" wrapText="1"/>
    </xf>
    <xf numFmtId="0" fontId="2" fillId="0" borderId="1" xfId="0" applyFont="1" applyBorder="1" applyAlignment="1">
      <alignment horizontal="center" vertical="top" wrapText="1"/>
    </xf>
    <xf numFmtId="0" fontId="2" fillId="3" borderId="1" xfId="0" applyFont="1" applyFill="1" applyBorder="1" applyAlignment="1">
      <alignment horizontal="right" wrapText="1"/>
    </xf>
    <xf numFmtId="168" fontId="2" fillId="0" borderId="1" xfId="0" applyNumberFormat="1" applyFont="1" applyBorder="1" applyAlignment="1">
      <alignment horizontal="right" wrapText="1"/>
    </xf>
    <xf numFmtId="8" fontId="2" fillId="2" borderId="1" xfId="0" applyNumberFormat="1" applyFont="1" applyFill="1" applyBorder="1" applyAlignment="1">
      <alignment horizontal="right" vertical="top" wrapText="1"/>
    </xf>
    <xf numFmtId="8" fontId="2" fillId="2" borderId="1" xfId="0" applyNumberFormat="1" applyFont="1" applyFill="1" applyBorder="1" applyAlignment="1">
      <alignment horizontal="right" wrapText="1"/>
    </xf>
    <xf numFmtId="49" fontId="4" fillId="2" borderId="1" xfId="0" applyNumberFormat="1" applyFont="1" applyFill="1" applyBorder="1" applyAlignment="1">
      <alignment horizontal="right" vertical="top" wrapText="1"/>
    </xf>
    <xf numFmtId="0" fontId="2" fillId="0" borderId="0" xfId="0" applyFont="1" applyAlignment="1">
      <alignment vertical="top" wrapText="1"/>
    </xf>
    <xf numFmtId="4" fontId="4" fillId="0" borderId="1" xfId="0" applyNumberFormat="1" applyFont="1" applyBorder="1" applyAlignment="1">
      <alignment horizontal="right" wrapText="1"/>
    </xf>
    <xf numFmtId="49" fontId="4" fillId="5" borderId="1" xfId="0" applyNumberFormat="1" applyFont="1" applyFill="1" applyBorder="1" applyAlignment="1">
      <alignment horizontal="right" wrapText="1"/>
    </xf>
    <xf numFmtId="0" fontId="4" fillId="6" borderId="1" xfId="0" applyFont="1" applyFill="1" applyBorder="1" applyAlignment="1">
      <alignment horizontal="right" vertical="top" wrapText="1"/>
    </xf>
    <xf numFmtId="0" fontId="13" fillId="0" borderId="1" xfId="0" applyFont="1" applyBorder="1" applyAlignment="1">
      <alignment horizontal="right" wrapText="1"/>
    </xf>
    <xf numFmtId="0" fontId="13" fillId="0" borderId="0" xfId="0" applyFont="1" applyAlignment="1">
      <alignment wrapText="1"/>
    </xf>
    <xf numFmtId="166" fontId="2" fillId="0" borderId="1" xfId="0" applyNumberFormat="1" applyFont="1" applyBorder="1" applyAlignment="1">
      <alignment horizontal="right" wrapText="1"/>
    </xf>
    <xf numFmtId="0" fontId="4" fillId="3" borderId="1" xfId="0" applyFont="1" applyFill="1" applyBorder="1" applyAlignment="1">
      <alignment horizontal="right" wrapText="1"/>
    </xf>
    <xf numFmtId="8" fontId="4" fillId="0" borderId="1" xfId="0" applyNumberFormat="1" applyFont="1" applyBorder="1" applyAlignment="1">
      <alignment horizontal="left" vertical="top" wrapText="1"/>
    </xf>
    <xf numFmtId="8" fontId="4" fillId="0" borderId="1" xfId="0" applyNumberFormat="1" applyFont="1" applyBorder="1" applyAlignment="1">
      <alignment horizontal="right" wrapText="1"/>
    </xf>
    <xf numFmtId="49" fontId="4" fillId="2" borderId="1" xfId="0" quotePrefix="1" applyNumberFormat="1" applyFont="1" applyFill="1" applyBorder="1" applyAlignment="1">
      <alignment horizontal="right" wrapText="1"/>
    </xf>
    <xf numFmtId="0" fontId="5" fillId="4" borderId="0" xfId="0" applyFont="1" applyFill="1" applyAlignment="1">
      <alignment wrapText="1"/>
    </xf>
    <xf numFmtId="167" fontId="2" fillId="3" borderId="1" xfId="0" applyNumberFormat="1" applyFont="1" applyFill="1" applyBorder="1" applyAlignment="1">
      <alignment horizontal="right" wrapText="1"/>
    </xf>
    <xf numFmtId="4" fontId="2" fillId="0" borderId="1" xfId="0" applyNumberFormat="1" applyFont="1" applyBorder="1" applyAlignment="1">
      <alignment horizontal="right" vertical="top" wrapText="1"/>
    </xf>
    <xf numFmtId="0" fontId="13" fillId="0" borderId="1" xfId="0" applyFont="1" applyBorder="1" applyAlignment="1">
      <alignment horizontal="right" vertical="top" wrapText="1"/>
    </xf>
    <xf numFmtId="0" fontId="0" fillId="0" borderId="1" xfId="0" applyBorder="1" applyAlignment="1">
      <alignment horizontal="right" wrapText="1"/>
    </xf>
    <xf numFmtId="0" fontId="16" fillId="0" borderId="1" xfId="0" applyFont="1" applyBorder="1" applyAlignment="1">
      <alignment horizontal="right" wrapText="1"/>
    </xf>
    <xf numFmtId="0" fontId="19" fillId="0" borderId="1" xfId="0" applyFont="1" applyBorder="1" applyAlignment="1">
      <alignment vertical="top" wrapText="1"/>
    </xf>
    <xf numFmtId="165" fontId="2" fillId="0" borderId="1" xfId="1" applyFont="1" applyBorder="1" applyAlignment="1">
      <alignment horizontal="right" vertical="top" wrapText="1"/>
    </xf>
    <xf numFmtId="168" fontId="2" fillId="0" borderId="0" xfId="0" applyNumberFormat="1" applyFont="1" applyAlignment="1">
      <alignment wrapText="1"/>
    </xf>
    <xf numFmtId="0" fontId="4" fillId="0" borderId="1" xfId="0" applyFont="1" applyBorder="1" applyAlignment="1">
      <alignment wrapText="1"/>
    </xf>
    <xf numFmtId="168" fontId="2" fillId="0" borderId="1" xfId="0" applyNumberFormat="1" applyFont="1" applyBorder="1" applyAlignment="1">
      <alignment horizontal="right" vertical="top" wrapText="1"/>
    </xf>
    <xf numFmtId="4" fontId="4" fillId="0" borderId="1" xfId="0" applyNumberFormat="1" applyFont="1" applyBorder="1" applyAlignment="1">
      <alignment horizontal="right" vertical="top" wrapText="1"/>
    </xf>
    <xf numFmtId="10" fontId="2" fillId="0" borderId="1" xfId="2" applyNumberFormat="1" applyFont="1" applyBorder="1" applyAlignment="1">
      <alignment horizontal="right" vertical="top" wrapText="1"/>
    </xf>
    <xf numFmtId="49" fontId="4" fillId="2" borderId="6" xfId="0" applyNumberFormat="1" applyFont="1" applyFill="1" applyBorder="1" applyAlignment="1">
      <alignment horizontal="center" wrapText="1"/>
    </xf>
    <xf numFmtId="49" fontId="4" fillId="2" borderId="7" xfId="0" applyNumberFormat="1" applyFont="1" applyFill="1" applyBorder="1" applyAlignment="1">
      <alignment horizontal="center" wrapText="1"/>
    </xf>
    <xf numFmtId="49" fontId="4" fillId="2" borderId="2" xfId="0" applyNumberFormat="1" applyFont="1" applyFill="1" applyBorder="1" applyAlignment="1">
      <alignment horizontal="center" wrapText="1"/>
    </xf>
    <xf numFmtId="8" fontId="2" fillId="0" borderId="3" xfId="0" applyNumberFormat="1" applyFont="1" applyBorder="1" applyAlignment="1">
      <alignment horizontal="center" vertical="center" wrapText="1"/>
    </xf>
    <xf numFmtId="8" fontId="2" fillId="0" borderId="5" xfId="0" applyNumberFormat="1" applyFont="1" applyBorder="1" applyAlignment="1">
      <alignment horizontal="center" vertical="center" wrapText="1"/>
    </xf>
    <xf numFmtId="8" fontId="2" fillId="0" borderId="4" xfId="0" applyNumberFormat="1" applyFont="1" applyBorder="1" applyAlignment="1">
      <alignment horizontal="center" vertic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2" xfId="0" applyFont="1" applyBorder="1" applyAlignment="1">
      <alignment horizontal="left"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2" xfId="0" applyFont="1" applyBorder="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Martina Chait-Hartwig" id="{889C9487-2E94-4058-BFDE-E79D91A5D96F}" userId="S::mchaithartwig@dourodummer.ca::08bd1174-594d-4642-b1d6-99f56351174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35" dT="2024-12-06T19:53:32.22" personId="{889C9487-2E94-4058-BFDE-E79D91A5D96F}" id="{EF878D64-695D-40A3-B3F7-2653CC2C1B8B}">
    <text>Update to “ 3% of value of price, minimum charge is $15.00”</text>
  </threadedComment>
  <threadedComment ref="J135" dT="2024-12-06T19:52:39.12" personId="{889C9487-2E94-4058-BFDE-E79D91A5D96F}" id="{0F99E7AC-9E96-4C77-967C-63D53BA411D5}">
    <text xml:space="preserve">Update to 2024-03
</text>
  </threadedComment>
  <threadedComment ref="J152" dT="2024-12-06T19:54:16.31" personId="{889C9487-2E94-4058-BFDE-E79D91A5D96F}" id="{29924B0A-D830-424B-A4D7-84EC27C032E8}">
    <text>I don’t believe that these fines were approved by SOLGEN</text>
  </threadedComment>
  <threadedComment ref="J158" dT="2024-12-06T19:56:55.37" personId="{889C9487-2E94-4058-BFDE-E79D91A5D96F}" id="{0D9A3F46-EDC2-4508-A512-432FF05B9DB3}">
    <text xml:space="preserve">2024-17 and updated fees for both
</text>
  </threadedComment>
  <threadedComment ref="J162" dT="2024-12-06T20:13:35.83" personId="{889C9487-2E94-4058-BFDE-E79D91A5D96F}" id="{4E267B5D-1EA3-41C9-BA62-C3E796A18426}">
    <text>2023-07, starting in 2023 - no fee</text>
  </threadedComment>
  <threadedComment ref="G193" dT="2024-12-06T20:14:19.23" personId="{889C9487-2E94-4058-BFDE-E79D91A5D96F}" id="{54CFE7A6-6048-4097-BC2D-B143A0F78921}">
    <text xml:space="preserve">Increased by $5.00
</text>
  </threadedComment>
  <threadedComment ref="J214" dT="2024-12-06T20:29:32.48" personId="{889C9487-2E94-4058-BFDE-E79D91A5D96F}" id="{AC527043-7F14-4D53-BB2F-968E81D2D270}">
    <text xml:space="preserve">Increased all printing costs by $0.05
</text>
  </threadedComment>
  <threadedComment ref="A235" dT="2024-12-06T20:31:01.33" personId="{889C9487-2E94-4058-BFDE-E79D91A5D96F}" id="{ED2175B1-B6D6-4DFE-B4DD-C27F81A8FB32}">
    <text>Remove this section, Staff and Council should not receive a discount</text>
  </threadedComment>
  <threadedComment ref="G259" dT="2024-12-06T20:32:43.06" personId="{889C9487-2E94-4058-BFDE-E79D91A5D96F}" id="{4D7E4A0B-3AC4-4490-8527-6932756924A0}">
    <text>Increased by $1.00</text>
  </threadedComment>
  <threadedComment ref="J288" dT="2024-12-06T20:54:33.81" personId="{889C9487-2E94-4058-BFDE-E79D91A5D96F}" id="{1D31AFC8-D032-45F1-BD6A-DC5671F07338}">
    <text>Increased to these fees</text>
  </threadedComment>
</ThreadedComments>
</file>

<file path=xl/threadedComments/threadedComment2.xml><?xml version="1.0" encoding="utf-8"?>
<ThreadedComments xmlns="http://schemas.microsoft.com/office/spreadsheetml/2018/threadedcomments" xmlns:x="http://schemas.openxmlformats.org/spreadsheetml/2006/main">
  <threadedComment ref="I160" dT="2024-12-06T19:59:16.96" personId="{889C9487-2E94-4058-BFDE-E79D91A5D96F}" id="{B44243CB-0433-41F8-AFAC-252D75579BE5}">
    <text xml:space="preserve">2023-07, starting in 2023 - no fee
</text>
  </threadedComment>
  <threadedComment ref="I163" dT="2024-12-06T20:00:40.82" personId="{889C9487-2E94-4058-BFDE-E79D91A5D96F}" id="{54BA77CA-B620-4D59-B18F-FD36753B0392}">
    <text>No need for by-law number, each user fee by-law supersedes the last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D2CE6-6CE4-4187-8962-4C1499F9D195}">
  <sheetPr>
    <pageSetUpPr fitToPage="1"/>
  </sheetPr>
  <dimension ref="A1:FG583"/>
  <sheetViews>
    <sheetView tabSelected="1" view="pageBreakPreview" topLeftCell="A91" zoomScale="70" zoomScaleNormal="80" zoomScaleSheetLayoutView="70" workbookViewId="0">
      <selection activeCell="H69" sqref="H69"/>
    </sheetView>
  </sheetViews>
  <sheetFormatPr defaultColWidth="23.42578125" defaultRowHeight="15" x14ac:dyDescent="0.25"/>
  <cols>
    <col min="1" max="1" width="8.5703125" style="173" customWidth="1"/>
    <col min="2" max="2" width="41" style="149" customWidth="1"/>
    <col min="3" max="6" width="23.42578125" style="16" hidden="1" customWidth="1"/>
    <col min="7" max="9" width="23.42578125" style="16"/>
    <col min="10" max="10" width="26.28515625" style="149" customWidth="1"/>
    <col min="11" max="11" width="20.42578125" style="173" hidden="1" customWidth="1"/>
    <col min="12" max="16384" width="23.42578125" style="174"/>
  </cols>
  <sheetData>
    <row r="1" spans="1:17" ht="18" x14ac:dyDescent="0.25">
      <c r="A1" s="142" t="s">
        <v>607</v>
      </c>
    </row>
    <row r="2" spans="1:17" x14ac:dyDescent="0.25">
      <c r="A2" s="175"/>
    </row>
    <row r="3" spans="1:17" s="179" customFormat="1" ht="30.75" x14ac:dyDescent="0.25">
      <c r="A3" s="176" t="s">
        <v>190</v>
      </c>
      <c r="B3" s="228" t="s">
        <v>1</v>
      </c>
      <c r="C3" s="177">
        <v>2021</v>
      </c>
      <c r="D3" s="177">
        <v>2022</v>
      </c>
      <c r="E3" s="177">
        <v>2023</v>
      </c>
      <c r="F3" s="177">
        <v>2024</v>
      </c>
      <c r="G3" s="177">
        <v>2025</v>
      </c>
      <c r="H3" s="177" t="s">
        <v>2</v>
      </c>
      <c r="I3" s="34" t="s">
        <v>27</v>
      </c>
      <c r="J3" s="177" t="s">
        <v>620</v>
      </c>
      <c r="K3" s="177" t="s">
        <v>621</v>
      </c>
      <c r="L3" s="178"/>
      <c r="M3" s="178"/>
      <c r="N3" s="178"/>
      <c r="O3" s="178"/>
      <c r="P3" s="178"/>
      <c r="Q3" s="178"/>
    </row>
    <row r="4" spans="1:17" s="179" customFormat="1" ht="15.75" x14ac:dyDescent="0.25">
      <c r="A4" s="180"/>
      <c r="B4" s="57"/>
      <c r="C4" s="19"/>
      <c r="D4" s="19"/>
      <c r="E4" s="19"/>
      <c r="F4" s="19"/>
      <c r="G4" s="19"/>
      <c r="H4" s="19"/>
      <c r="I4" s="19"/>
      <c r="J4" s="34"/>
      <c r="K4" s="180"/>
      <c r="L4" s="178"/>
      <c r="M4" s="178"/>
      <c r="N4" s="178"/>
      <c r="O4" s="178"/>
      <c r="P4" s="178"/>
      <c r="Q4" s="178"/>
    </row>
    <row r="5" spans="1:17" s="179" customFormat="1" ht="15.75" x14ac:dyDescent="0.25">
      <c r="A5" s="180"/>
      <c r="B5" s="57"/>
      <c r="C5" s="19"/>
      <c r="D5" s="19"/>
      <c r="E5" s="19"/>
      <c r="F5" s="19"/>
      <c r="G5" s="19"/>
      <c r="H5" s="19"/>
      <c r="I5" s="26"/>
      <c r="J5" s="34"/>
      <c r="K5" s="181"/>
      <c r="L5" s="178"/>
      <c r="M5" s="178"/>
      <c r="N5" s="178"/>
      <c r="O5" s="178"/>
      <c r="P5" s="178"/>
      <c r="Q5" s="178"/>
    </row>
    <row r="6" spans="1:17" s="179" customFormat="1" ht="15.75" customHeight="1" x14ac:dyDescent="0.25">
      <c r="A6" s="196" t="s">
        <v>345</v>
      </c>
      <c r="B6" s="58" t="s">
        <v>568</v>
      </c>
      <c r="C6" s="30"/>
      <c r="D6" s="30"/>
      <c r="E6" s="30"/>
      <c r="F6" s="30"/>
      <c r="G6" s="30"/>
      <c r="H6" s="183">
        <v>0.13</v>
      </c>
      <c r="I6" s="197"/>
      <c r="J6" s="58"/>
      <c r="K6" s="184"/>
      <c r="L6" s="178"/>
      <c r="M6" s="178"/>
      <c r="N6" s="178"/>
      <c r="O6" s="178"/>
      <c r="P6" s="178"/>
      <c r="Q6" s="178"/>
    </row>
    <row r="7" spans="1:17" s="179" customFormat="1" ht="15.75" hidden="1" x14ac:dyDescent="0.25">
      <c r="A7" s="185"/>
      <c r="B7" s="168"/>
      <c r="C7" s="26"/>
      <c r="D7" s="26"/>
      <c r="E7" s="26"/>
      <c r="F7" s="26"/>
      <c r="G7" s="26"/>
      <c r="H7" s="41"/>
      <c r="I7" s="41"/>
      <c r="J7" s="150"/>
      <c r="K7" s="186"/>
      <c r="L7" s="178"/>
      <c r="M7" s="178"/>
      <c r="N7" s="178"/>
      <c r="O7" s="178"/>
      <c r="P7" s="178"/>
      <c r="Q7" s="178"/>
    </row>
    <row r="8" spans="1:17" s="179" customFormat="1" ht="30" hidden="1" x14ac:dyDescent="0.25">
      <c r="A8" s="187" t="s">
        <v>191</v>
      </c>
      <c r="B8" s="97" t="s">
        <v>3</v>
      </c>
      <c r="C8" s="40" t="s">
        <v>243</v>
      </c>
      <c r="D8" s="40"/>
      <c r="E8" s="40"/>
      <c r="F8" s="40"/>
      <c r="G8" s="40"/>
      <c r="H8" s="23"/>
      <c r="I8" s="23"/>
      <c r="J8" s="151"/>
      <c r="K8" s="188"/>
      <c r="L8" s="178"/>
      <c r="M8" s="178"/>
      <c r="N8" s="178"/>
      <c r="O8" s="178"/>
      <c r="P8" s="178"/>
      <c r="Q8" s="178"/>
    </row>
    <row r="9" spans="1:17" s="179" customFormat="1" ht="30" hidden="1" x14ac:dyDescent="0.25">
      <c r="A9" s="187"/>
      <c r="B9" s="169" t="s">
        <v>561</v>
      </c>
      <c r="C9" s="145">
        <v>0</v>
      </c>
      <c r="D9" s="145">
        <v>0</v>
      </c>
      <c r="E9" s="145">
        <v>0</v>
      </c>
      <c r="F9" s="145">
        <v>200</v>
      </c>
      <c r="G9" s="145"/>
      <c r="H9" s="189">
        <v>0</v>
      </c>
      <c r="I9" s="189">
        <f>G9+H9</f>
        <v>0</v>
      </c>
      <c r="J9" s="150"/>
      <c r="K9" s="190"/>
      <c r="L9" s="178"/>
      <c r="M9" s="178"/>
      <c r="N9" s="178"/>
      <c r="O9" s="178"/>
      <c r="P9" s="178"/>
      <c r="Q9" s="178"/>
    </row>
    <row r="10" spans="1:17" s="179" customFormat="1" ht="30" hidden="1" x14ac:dyDescent="0.25">
      <c r="A10" s="187"/>
      <c r="B10" s="169" t="s">
        <v>562</v>
      </c>
      <c r="C10" s="145">
        <v>0</v>
      </c>
      <c r="D10" s="145">
        <v>0</v>
      </c>
      <c r="E10" s="145">
        <v>0</v>
      </c>
      <c r="F10" s="145">
        <v>225</v>
      </c>
      <c r="G10" s="145"/>
      <c r="H10" s="189">
        <v>0</v>
      </c>
      <c r="I10" s="189">
        <f>G10+H10</f>
        <v>0</v>
      </c>
      <c r="J10" s="150"/>
      <c r="K10" s="190"/>
      <c r="L10" s="178"/>
      <c r="M10" s="178"/>
      <c r="N10" s="178"/>
      <c r="O10" s="178"/>
      <c r="P10" s="178"/>
      <c r="Q10" s="178"/>
    </row>
    <row r="11" spans="1:17" s="179" customFormat="1" ht="30" hidden="1" x14ac:dyDescent="0.25">
      <c r="A11" s="187"/>
      <c r="B11" s="169" t="s">
        <v>563</v>
      </c>
      <c r="C11" s="145">
        <v>0</v>
      </c>
      <c r="D11" s="145">
        <v>0</v>
      </c>
      <c r="E11" s="145">
        <v>0</v>
      </c>
      <c r="F11" s="145">
        <v>225</v>
      </c>
      <c r="G11" s="145"/>
      <c r="H11" s="189">
        <v>0</v>
      </c>
      <c r="I11" s="189">
        <f>G11+H11</f>
        <v>0</v>
      </c>
      <c r="J11" s="150"/>
      <c r="K11" s="190"/>
      <c r="L11" s="178"/>
      <c r="M11" s="178"/>
      <c r="N11" s="178"/>
      <c r="O11" s="178"/>
      <c r="P11" s="178"/>
      <c r="Q11" s="178"/>
    </row>
    <row r="12" spans="1:17" s="179" customFormat="1" ht="60" hidden="1" x14ac:dyDescent="0.25">
      <c r="A12" s="187"/>
      <c r="B12" s="95" t="s">
        <v>4</v>
      </c>
      <c r="C12" s="41" t="s">
        <v>230</v>
      </c>
      <c r="D12" s="41"/>
      <c r="E12" s="41"/>
      <c r="F12" s="41"/>
      <c r="G12" s="41"/>
      <c r="H12" s="26"/>
      <c r="I12" s="41"/>
      <c r="J12" s="150"/>
      <c r="K12" s="186"/>
      <c r="L12" s="178"/>
      <c r="M12" s="178"/>
      <c r="N12" s="178"/>
      <c r="O12" s="178"/>
      <c r="P12" s="178"/>
      <c r="Q12" s="178"/>
    </row>
    <row r="13" spans="1:17" s="179" customFormat="1" ht="60" hidden="1" x14ac:dyDescent="0.25">
      <c r="A13" s="187"/>
      <c r="B13" s="95" t="s">
        <v>216</v>
      </c>
      <c r="C13" s="41" t="s">
        <v>231</v>
      </c>
      <c r="D13" s="41"/>
      <c r="E13" s="41"/>
      <c r="F13" s="41"/>
      <c r="G13" s="41"/>
      <c r="H13" s="26"/>
      <c r="I13" s="41"/>
      <c r="J13" s="150"/>
      <c r="K13" s="186"/>
      <c r="L13" s="178"/>
      <c r="M13" s="178"/>
      <c r="N13" s="178"/>
      <c r="O13" s="178"/>
      <c r="P13" s="178"/>
      <c r="Q13" s="178"/>
    </row>
    <row r="14" spans="1:17" s="179" customFormat="1" ht="60" hidden="1" x14ac:dyDescent="0.25">
      <c r="A14" s="187"/>
      <c r="B14" s="95" t="s">
        <v>5</v>
      </c>
      <c r="C14" s="41" t="s">
        <v>232</v>
      </c>
      <c r="D14" s="41"/>
      <c r="E14" s="41"/>
      <c r="F14" s="41"/>
      <c r="G14" s="41"/>
      <c r="H14" s="26"/>
      <c r="I14" s="41"/>
      <c r="J14" s="150"/>
      <c r="K14" s="186"/>
      <c r="L14" s="178"/>
      <c r="M14" s="178"/>
      <c r="N14" s="178"/>
      <c r="O14" s="178"/>
      <c r="P14" s="178"/>
      <c r="Q14" s="178"/>
    </row>
    <row r="15" spans="1:17" s="179" customFormat="1" ht="60" hidden="1" x14ac:dyDescent="0.25">
      <c r="A15" s="187"/>
      <c r="B15" s="95" t="s">
        <v>6</v>
      </c>
      <c r="C15" s="41" t="s">
        <v>232</v>
      </c>
      <c r="D15" s="41"/>
      <c r="E15" s="41"/>
      <c r="F15" s="41"/>
      <c r="G15" s="41"/>
      <c r="H15" s="26"/>
      <c r="I15" s="41"/>
      <c r="J15" s="150"/>
      <c r="K15" s="186"/>
      <c r="L15" s="178"/>
      <c r="M15" s="178"/>
      <c r="N15" s="178"/>
      <c r="O15" s="178"/>
      <c r="P15" s="178"/>
      <c r="Q15" s="178"/>
    </row>
    <row r="16" spans="1:17" s="179" customFormat="1" ht="60" hidden="1" x14ac:dyDescent="0.25">
      <c r="A16" s="187"/>
      <c r="B16" s="95" t="s">
        <v>0</v>
      </c>
      <c r="C16" s="41" t="s">
        <v>233</v>
      </c>
      <c r="D16" s="41"/>
      <c r="E16" s="41"/>
      <c r="F16" s="41"/>
      <c r="G16" s="41"/>
      <c r="H16" s="26"/>
      <c r="I16" s="41"/>
      <c r="J16" s="150"/>
      <c r="K16" s="186"/>
      <c r="L16" s="178"/>
      <c r="M16" s="178"/>
      <c r="N16" s="178"/>
      <c r="O16" s="178"/>
      <c r="P16" s="178"/>
      <c r="Q16" s="178"/>
    </row>
    <row r="17" spans="1:17" s="179" customFormat="1" ht="60" hidden="1" x14ac:dyDescent="0.25">
      <c r="A17" s="187"/>
      <c r="B17" s="95" t="s">
        <v>7</v>
      </c>
      <c r="C17" s="41" t="s">
        <v>234</v>
      </c>
      <c r="D17" s="41"/>
      <c r="E17" s="41"/>
      <c r="F17" s="41"/>
      <c r="G17" s="41"/>
      <c r="H17" s="26"/>
      <c r="I17" s="41"/>
      <c r="J17" s="150" t="s">
        <v>8</v>
      </c>
      <c r="K17" s="186"/>
      <c r="L17" s="178"/>
      <c r="M17" s="178"/>
      <c r="N17" s="178"/>
      <c r="O17" s="178"/>
      <c r="P17" s="178"/>
      <c r="Q17" s="178"/>
    </row>
    <row r="18" spans="1:17" s="179" customFormat="1" ht="45" hidden="1" x14ac:dyDescent="0.25">
      <c r="A18" s="187"/>
      <c r="B18" s="95" t="s">
        <v>9</v>
      </c>
      <c r="C18" s="41" t="s">
        <v>235</v>
      </c>
      <c r="D18" s="41"/>
      <c r="E18" s="41"/>
      <c r="F18" s="41"/>
      <c r="G18" s="41"/>
      <c r="H18" s="26"/>
      <c r="I18" s="41"/>
      <c r="J18" s="150"/>
      <c r="K18" s="186"/>
      <c r="L18" s="178"/>
      <c r="M18" s="178"/>
      <c r="N18" s="178"/>
      <c r="O18" s="178"/>
      <c r="P18" s="178"/>
      <c r="Q18" s="178"/>
    </row>
    <row r="19" spans="1:17" s="179" customFormat="1" ht="15.75" hidden="1" x14ac:dyDescent="0.25">
      <c r="A19" s="187"/>
      <c r="B19" s="95" t="s">
        <v>10</v>
      </c>
      <c r="C19" s="41" t="s">
        <v>236</v>
      </c>
      <c r="D19" s="41"/>
      <c r="E19" s="41"/>
      <c r="F19" s="41"/>
      <c r="G19" s="41"/>
      <c r="H19" s="26"/>
      <c r="I19" s="41"/>
      <c r="J19" s="150"/>
      <c r="K19" s="186"/>
      <c r="L19" s="178"/>
      <c r="M19" s="178"/>
      <c r="N19" s="178"/>
      <c r="O19" s="178"/>
      <c r="P19" s="178"/>
      <c r="Q19" s="178"/>
    </row>
    <row r="20" spans="1:17" s="179" customFormat="1" ht="30" hidden="1" x14ac:dyDescent="0.25">
      <c r="A20" s="187"/>
      <c r="B20" s="95" t="s">
        <v>11</v>
      </c>
      <c r="C20" s="41" t="s">
        <v>236</v>
      </c>
      <c r="D20" s="41"/>
      <c r="E20" s="41"/>
      <c r="F20" s="41"/>
      <c r="G20" s="41"/>
      <c r="H20" s="26"/>
      <c r="I20" s="41"/>
      <c r="J20" s="150"/>
      <c r="K20" s="186"/>
      <c r="L20" s="178"/>
      <c r="M20" s="178"/>
      <c r="N20" s="178"/>
      <c r="O20" s="178"/>
      <c r="P20" s="178"/>
      <c r="Q20" s="178"/>
    </row>
    <row r="21" spans="1:17" s="179" customFormat="1" ht="15.75" hidden="1" x14ac:dyDescent="0.25">
      <c r="A21" s="187"/>
      <c r="B21" s="95" t="s">
        <v>12</v>
      </c>
      <c r="C21" s="41" t="s">
        <v>236</v>
      </c>
      <c r="D21" s="41"/>
      <c r="E21" s="41"/>
      <c r="F21" s="41"/>
      <c r="G21" s="41"/>
      <c r="H21" s="26"/>
      <c r="I21" s="41"/>
      <c r="J21" s="150"/>
      <c r="K21" s="186"/>
      <c r="L21" s="178"/>
      <c r="M21" s="178"/>
      <c r="N21" s="178"/>
      <c r="O21" s="178"/>
      <c r="P21" s="178"/>
      <c r="Q21" s="178"/>
    </row>
    <row r="22" spans="1:17" s="179" customFormat="1" ht="30" hidden="1" x14ac:dyDescent="0.25">
      <c r="A22" s="187"/>
      <c r="B22" s="95" t="s">
        <v>13</v>
      </c>
      <c r="C22" s="41" t="s">
        <v>236</v>
      </c>
      <c r="D22" s="41"/>
      <c r="E22" s="41"/>
      <c r="F22" s="41"/>
      <c r="G22" s="41"/>
      <c r="H22" s="26"/>
      <c r="I22" s="41"/>
      <c r="J22" s="150"/>
      <c r="K22" s="186"/>
      <c r="L22" s="178"/>
      <c r="M22" s="178"/>
      <c r="N22" s="178"/>
      <c r="O22" s="178"/>
      <c r="P22" s="178"/>
      <c r="Q22" s="178"/>
    </row>
    <row r="23" spans="1:17" s="179" customFormat="1" ht="15.75" hidden="1" x14ac:dyDescent="0.25">
      <c r="A23" s="187"/>
      <c r="B23" s="168" t="s">
        <v>14</v>
      </c>
      <c r="C23" s="41" t="s">
        <v>237</v>
      </c>
      <c r="D23" s="41"/>
      <c r="E23" s="41"/>
      <c r="F23" s="41"/>
      <c r="G23" s="41"/>
      <c r="H23" s="26"/>
      <c r="I23" s="41"/>
      <c r="J23" s="150"/>
      <c r="K23" s="186"/>
      <c r="L23" s="178"/>
      <c r="M23" s="178"/>
      <c r="N23" s="178"/>
      <c r="O23" s="178"/>
      <c r="P23" s="178"/>
      <c r="Q23" s="178"/>
    </row>
    <row r="24" spans="1:17" s="179" customFormat="1" ht="15.75" hidden="1" x14ac:dyDescent="0.25">
      <c r="A24" s="187"/>
      <c r="B24" s="168" t="s">
        <v>15</v>
      </c>
      <c r="C24" s="41" t="s">
        <v>237</v>
      </c>
      <c r="D24" s="41"/>
      <c r="E24" s="41"/>
      <c r="F24" s="41"/>
      <c r="G24" s="41"/>
      <c r="H24" s="26"/>
      <c r="I24" s="41"/>
      <c r="J24" s="150"/>
      <c r="K24" s="186"/>
      <c r="L24" s="178"/>
      <c r="M24" s="178"/>
      <c r="N24" s="178"/>
      <c r="O24" s="178"/>
      <c r="P24" s="178"/>
      <c r="Q24" s="178"/>
    </row>
    <row r="25" spans="1:17" s="179" customFormat="1" ht="15.75" hidden="1" x14ac:dyDescent="0.25">
      <c r="A25" s="187"/>
      <c r="B25" s="168" t="s">
        <v>16</v>
      </c>
      <c r="C25" s="41" t="s">
        <v>237</v>
      </c>
      <c r="D25" s="41"/>
      <c r="E25" s="41"/>
      <c r="F25" s="41"/>
      <c r="G25" s="41"/>
      <c r="H25" s="26"/>
      <c r="I25" s="41"/>
      <c r="J25" s="150"/>
      <c r="K25" s="186"/>
      <c r="L25" s="178"/>
      <c r="M25" s="178"/>
      <c r="N25" s="178"/>
      <c r="O25" s="178"/>
      <c r="P25" s="178"/>
      <c r="Q25" s="178"/>
    </row>
    <row r="26" spans="1:17" s="179" customFormat="1" ht="15.75" hidden="1" x14ac:dyDescent="0.25">
      <c r="A26" s="187"/>
      <c r="B26" s="168" t="s">
        <v>17</v>
      </c>
      <c r="C26" s="41" t="s">
        <v>237</v>
      </c>
      <c r="D26" s="41"/>
      <c r="E26" s="41"/>
      <c r="F26" s="41"/>
      <c r="G26" s="41"/>
      <c r="H26" s="26"/>
      <c r="I26" s="41"/>
      <c r="J26" s="150"/>
      <c r="K26" s="186"/>
      <c r="L26" s="178"/>
      <c r="M26" s="178"/>
      <c r="N26" s="178"/>
      <c r="O26" s="178"/>
      <c r="P26" s="178"/>
      <c r="Q26" s="178"/>
    </row>
    <row r="27" spans="1:17" s="179" customFormat="1" ht="45" hidden="1" x14ac:dyDescent="0.25">
      <c r="A27" s="187"/>
      <c r="B27" s="95" t="s">
        <v>18</v>
      </c>
      <c r="C27" s="41" t="s">
        <v>238</v>
      </c>
      <c r="D27" s="41"/>
      <c r="E27" s="41"/>
      <c r="F27" s="41"/>
      <c r="G27" s="41"/>
      <c r="H27" s="26"/>
      <c r="I27" s="41"/>
      <c r="J27" s="150"/>
      <c r="K27" s="186"/>
      <c r="L27" s="178"/>
      <c r="M27" s="178"/>
      <c r="N27" s="178"/>
      <c r="O27" s="178"/>
      <c r="P27" s="178"/>
      <c r="Q27" s="178"/>
    </row>
    <row r="28" spans="1:17" s="179" customFormat="1" ht="15.75" hidden="1" x14ac:dyDescent="0.25">
      <c r="A28" s="187"/>
      <c r="B28" s="95"/>
      <c r="C28" s="41" t="s">
        <v>19</v>
      </c>
      <c r="D28" s="41"/>
      <c r="E28" s="41"/>
      <c r="F28" s="41"/>
      <c r="G28" s="41"/>
      <c r="H28" s="26"/>
      <c r="I28" s="41"/>
      <c r="J28" s="150"/>
      <c r="K28" s="186"/>
      <c r="L28" s="178"/>
      <c r="M28" s="178"/>
      <c r="N28" s="178"/>
      <c r="O28" s="178"/>
      <c r="P28" s="178"/>
      <c r="Q28" s="178"/>
    </row>
    <row r="29" spans="1:17" s="179" customFormat="1" ht="30" hidden="1" x14ac:dyDescent="0.25">
      <c r="A29" s="187"/>
      <c r="B29" s="95" t="s">
        <v>20</v>
      </c>
      <c r="C29" s="41" t="s">
        <v>239</v>
      </c>
      <c r="D29" s="41"/>
      <c r="E29" s="41"/>
      <c r="F29" s="41"/>
      <c r="G29" s="41"/>
      <c r="H29" s="26"/>
      <c r="I29" s="41"/>
      <c r="J29" s="150"/>
      <c r="K29" s="186"/>
      <c r="L29" s="178"/>
      <c r="M29" s="178"/>
      <c r="N29" s="178"/>
      <c r="O29" s="178"/>
      <c r="P29" s="178"/>
      <c r="Q29" s="178"/>
    </row>
    <row r="30" spans="1:17" s="179" customFormat="1" ht="15.75" hidden="1" x14ac:dyDescent="0.25">
      <c r="A30" s="187"/>
      <c r="B30" s="168" t="s">
        <v>240</v>
      </c>
      <c r="C30" s="41" t="s">
        <v>237</v>
      </c>
      <c r="D30" s="41"/>
      <c r="E30" s="41"/>
      <c r="F30" s="41"/>
      <c r="G30" s="41"/>
      <c r="H30" s="26"/>
      <c r="I30" s="41"/>
      <c r="J30" s="150"/>
      <c r="K30" s="186"/>
      <c r="L30" s="178"/>
      <c r="M30" s="178"/>
      <c r="N30" s="178"/>
      <c r="O30" s="178"/>
      <c r="P30" s="178"/>
      <c r="Q30" s="178"/>
    </row>
    <row r="31" spans="1:17" s="179" customFormat="1" ht="15.75" hidden="1" x14ac:dyDescent="0.25">
      <c r="A31" s="187"/>
      <c r="B31" s="168" t="s">
        <v>241</v>
      </c>
      <c r="C31" s="41" t="s">
        <v>242</v>
      </c>
      <c r="D31" s="41"/>
      <c r="E31" s="41"/>
      <c r="F31" s="41"/>
      <c r="G31" s="41"/>
      <c r="H31" s="26"/>
      <c r="I31" s="41"/>
      <c r="J31" s="150"/>
      <c r="K31" s="186"/>
      <c r="L31" s="178"/>
      <c r="M31" s="178"/>
      <c r="N31" s="178"/>
      <c r="O31" s="178"/>
      <c r="P31" s="178"/>
      <c r="Q31" s="178"/>
    </row>
    <row r="32" spans="1:17" s="179" customFormat="1" ht="15.75" hidden="1" x14ac:dyDescent="0.25">
      <c r="A32" s="187"/>
      <c r="B32" s="95" t="s">
        <v>21</v>
      </c>
      <c r="C32" s="26"/>
      <c r="D32" s="26"/>
      <c r="E32" s="26"/>
      <c r="F32" s="26"/>
      <c r="G32" s="26"/>
      <c r="H32" s="41"/>
      <c r="I32" s="41"/>
      <c r="J32" s="150"/>
      <c r="K32" s="186"/>
      <c r="L32" s="178"/>
      <c r="M32" s="178"/>
      <c r="N32" s="178"/>
      <c r="O32" s="178"/>
      <c r="P32" s="178"/>
      <c r="Q32" s="178"/>
    </row>
    <row r="33" spans="1:17" s="179" customFormat="1" ht="30" hidden="1" x14ac:dyDescent="0.25">
      <c r="A33" s="187"/>
      <c r="B33" s="95" t="s">
        <v>22</v>
      </c>
      <c r="C33" s="26"/>
      <c r="D33" s="26"/>
      <c r="E33" s="26"/>
      <c r="F33" s="26"/>
      <c r="G33" s="26"/>
      <c r="H33" s="41"/>
      <c r="I33" s="41"/>
      <c r="J33" s="150"/>
      <c r="K33" s="186"/>
      <c r="L33" s="178"/>
      <c r="M33" s="178"/>
      <c r="N33" s="178"/>
      <c r="O33" s="178"/>
      <c r="P33" s="178"/>
      <c r="Q33" s="178"/>
    </row>
    <row r="34" spans="1:17" s="179" customFormat="1" ht="105" hidden="1" x14ac:dyDescent="0.25">
      <c r="A34" s="187"/>
      <c r="B34" s="95" t="s">
        <v>177</v>
      </c>
      <c r="C34" s="26"/>
      <c r="D34" s="26"/>
      <c r="E34" s="26"/>
      <c r="F34" s="26"/>
      <c r="G34" s="26"/>
      <c r="H34" s="41"/>
      <c r="I34" s="41"/>
      <c r="J34" s="150"/>
      <c r="K34" s="186"/>
      <c r="L34" s="178"/>
      <c r="M34" s="178"/>
      <c r="N34" s="178"/>
      <c r="O34" s="178"/>
      <c r="P34" s="178"/>
      <c r="Q34" s="178"/>
    </row>
    <row r="35" spans="1:17" s="179" customFormat="1" ht="30" hidden="1" x14ac:dyDescent="0.25">
      <c r="A35" s="187"/>
      <c r="B35" s="96" t="s">
        <v>193</v>
      </c>
      <c r="C35" s="26"/>
      <c r="D35" s="26"/>
      <c r="E35" s="26"/>
      <c r="F35" s="26"/>
      <c r="G35" s="26"/>
      <c r="H35" s="41"/>
      <c r="I35" s="41"/>
      <c r="J35" s="150" t="s">
        <v>228</v>
      </c>
      <c r="K35" s="186"/>
      <c r="L35" s="178"/>
      <c r="M35" s="178"/>
      <c r="N35" s="178"/>
      <c r="O35" s="178"/>
      <c r="P35" s="178"/>
      <c r="Q35" s="178"/>
    </row>
    <row r="36" spans="1:17" s="179" customFormat="1" ht="15.75" hidden="1" x14ac:dyDescent="0.25">
      <c r="A36" s="187"/>
      <c r="B36" s="95"/>
      <c r="C36" s="26"/>
      <c r="D36" s="26"/>
      <c r="E36" s="26"/>
      <c r="F36" s="26"/>
      <c r="G36" s="26"/>
      <c r="H36" s="41"/>
      <c r="I36" s="41"/>
      <c r="J36" s="150"/>
      <c r="K36" s="186"/>
      <c r="L36" s="178"/>
      <c r="M36" s="178"/>
      <c r="N36" s="178"/>
      <c r="O36" s="178"/>
      <c r="P36" s="178"/>
      <c r="Q36" s="178"/>
    </row>
    <row r="37" spans="1:17" s="179" customFormat="1" ht="15.75" hidden="1" x14ac:dyDescent="0.25">
      <c r="A37" s="187" t="s">
        <v>192</v>
      </c>
      <c r="B37" s="97" t="s">
        <v>23</v>
      </c>
      <c r="C37" s="44"/>
      <c r="D37" s="44"/>
      <c r="E37" s="44"/>
      <c r="F37" s="44"/>
      <c r="G37" s="44"/>
      <c r="H37" s="23"/>
      <c r="I37" s="23"/>
      <c r="J37" s="152" t="s">
        <v>260</v>
      </c>
      <c r="K37" s="188"/>
      <c r="L37" s="178"/>
      <c r="M37" s="178"/>
      <c r="N37" s="178"/>
      <c r="O37" s="178"/>
      <c r="P37" s="178"/>
      <c r="Q37" s="178"/>
    </row>
    <row r="38" spans="1:17" s="179" customFormat="1" ht="30" hidden="1" x14ac:dyDescent="0.25">
      <c r="A38" s="187"/>
      <c r="B38" s="95" t="s">
        <v>257</v>
      </c>
      <c r="C38" s="45">
        <v>5443.5</v>
      </c>
      <c r="D38" s="45"/>
      <c r="E38" s="45"/>
      <c r="F38" s="45"/>
      <c r="G38" s="45"/>
      <c r="H38" s="41"/>
      <c r="I38" s="41"/>
      <c r="J38" s="150"/>
      <c r="K38" s="186"/>
      <c r="L38" s="178"/>
      <c r="M38" s="178"/>
      <c r="N38" s="178"/>
      <c r="O38" s="178"/>
      <c r="P38" s="178"/>
      <c r="Q38" s="178"/>
    </row>
    <row r="39" spans="1:17" s="179" customFormat="1" ht="45" hidden="1" x14ac:dyDescent="0.25">
      <c r="A39" s="187"/>
      <c r="B39" s="95" t="s">
        <v>258</v>
      </c>
      <c r="C39" s="26" t="s">
        <v>259</v>
      </c>
      <c r="D39" s="26"/>
      <c r="E39" s="26"/>
      <c r="F39" s="26"/>
      <c r="G39" s="26"/>
      <c r="H39" s="41"/>
      <c r="I39" s="41"/>
      <c r="J39" s="150"/>
      <c r="K39" s="186"/>
      <c r="L39" s="178"/>
      <c r="M39" s="178"/>
      <c r="N39" s="178"/>
      <c r="O39" s="178"/>
      <c r="P39" s="178"/>
      <c r="Q39" s="178"/>
    </row>
    <row r="40" spans="1:17" s="179" customFormat="1" ht="60" hidden="1" x14ac:dyDescent="0.25">
      <c r="A40" s="187"/>
      <c r="B40" s="95" t="s">
        <v>169</v>
      </c>
      <c r="C40" s="26" t="s">
        <v>170</v>
      </c>
      <c r="D40" s="26"/>
      <c r="E40" s="26"/>
      <c r="F40" s="26"/>
      <c r="G40" s="26"/>
      <c r="H40" s="41"/>
      <c r="I40" s="41"/>
      <c r="J40" s="150"/>
      <c r="K40" s="186"/>
      <c r="L40" s="178"/>
      <c r="M40" s="178"/>
      <c r="N40" s="178"/>
      <c r="O40" s="178"/>
      <c r="P40" s="178"/>
      <c r="Q40" s="178"/>
    </row>
    <row r="41" spans="1:17" s="179" customFormat="1" ht="15.75" hidden="1" x14ac:dyDescent="0.25">
      <c r="A41" s="187"/>
      <c r="B41" s="95"/>
      <c r="C41" s="26"/>
      <c r="D41" s="26"/>
      <c r="E41" s="26"/>
      <c r="F41" s="26"/>
      <c r="G41" s="26"/>
      <c r="H41" s="41"/>
      <c r="I41" s="41"/>
      <c r="J41" s="150"/>
      <c r="K41" s="186"/>
      <c r="L41" s="178"/>
      <c r="M41" s="178"/>
      <c r="N41" s="178"/>
      <c r="O41" s="178"/>
      <c r="P41" s="178"/>
      <c r="Q41" s="178"/>
    </row>
    <row r="42" spans="1:17" s="179" customFormat="1" ht="15.75" hidden="1" x14ac:dyDescent="0.25">
      <c r="A42" s="187" t="s">
        <v>262</v>
      </c>
      <c r="B42" s="97" t="s">
        <v>264</v>
      </c>
      <c r="C42" s="44"/>
      <c r="D42" s="44"/>
      <c r="E42" s="44"/>
      <c r="F42" s="44"/>
      <c r="G42" s="44"/>
      <c r="H42" s="23"/>
      <c r="I42" s="23"/>
      <c r="J42" s="152" t="s">
        <v>263</v>
      </c>
      <c r="K42" s="188"/>
      <c r="L42" s="178"/>
      <c r="M42" s="178"/>
      <c r="N42" s="178"/>
      <c r="O42" s="178"/>
      <c r="P42" s="178"/>
      <c r="Q42" s="178"/>
    </row>
    <row r="43" spans="1:17" s="179" customFormat="1" ht="30" hidden="1" x14ac:dyDescent="0.25">
      <c r="A43" s="187"/>
      <c r="B43" s="95" t="s">
        <v>559</v>
      </c>
      <c r="C43" s="45">
        <v>340</v>
      </c>
      <c r="D43" s="45"/>
      <c r="E43" s="45"/>
      <c r="F43" s="145">
        <v>375</v>
      </c>
      <c r="G43" s="145"/>
      <c r="H43" s="41">
        <v>0</v>
      </c>
      <c r="I43" s="41">
        <f t="shared" ref="I43:I49" si="0">G43+H43</f>
        <v>0</v>
      </c>
      <c r="J43" s="150"/>
      <c r="K43" s="186"/>
      <c r="L43" s="178"/>
      <c r="M43" s="178"/>
      <c r="N43" s="178"/>
      <c r="O43" s="178"/>
      <c r="P43" s="178"/>
      <c r="Q43" s="178"/>
    </row>
    <row r="44" spans="1:17" s="179" customFormat="1" ht="15.75" hidden="1" x14ac:dyDescent="0.25">
      <c r="A44" s="187"/>
      <c r="B44" s="95" t="s">
        <v>560</v>
      </c>
      <c r="C44" s="45">
        <v>340</v>
      </c>
      <c r="D44" s="45"/>
      <c r="E44" s="45"/>
      <c r="F44" s="145">
        <v>375</v>
      </c>
      <c r="G44" s="145"/>
      <c r="H44" s="41">
        <v>0</v>
      </c>
      <c r="I44" s="41">
        <f t="shared" si="0"/>
        <v>0</v>
      </c>
      <c r="J44" s="150"/>
      <c r="K44" s="186"/>
      <c r="L44" s="178"/>
      <c r="M44" s="178"/>
      <c r="N44" s="178"/>
      <c r="O44" s="178"/>
      <c r="P44" s="178"/>
      <c r="Q44" s="178"/>
    </row>
    <row r="45" spans="1:17" s="179" customFormat="1" ht="45" hidden="1" x14ac:dyDescent="0.25">
      <c r="A45" s="187"/>
      <c r="B45" s="95" t="s">
        <v>265</v>
      </c>
      <c r="C45" s="45">
        <v>680</v>
      </c>
      <c r="D45" s="45"/>
      <c r="E45" s="45"/>
      <c r="F45" s="145">
        <v>750</v>
      </c>
      <c r="G45" s="145"/>
      <c r="H45" s="41">
        <v>0</v>
      </c>
      <c r="I45" s="41">
        <f t="shared" si="0"/>
        <v>0</v>
      </c>
      <c r="J45" s="150"/>
      <c r="K45" s="186"/>
      <c r="L45" s="178"/>
      <c r="M45" s="178"/>
      <c r="N45" s="178"/>
      <c r="O45" s="178"/>
      <c r="P45" s="178"/>
      <c r="Q45" s="178"/>
    </row>
    <row r="46" spans="1:17" s="179" customFormat="1" ht="60" hidden="1" x14ac:dyDescent="0.25">
      <c r="A46" s="187"/>
      <c r="B46" s="95" t="s">
        <v>266</v>
      </c>
      <c r="C46" s="45">
        <v>950</v>
      </c>
      <c r="D46" s="45"/>
      <c r="E46" s="45"/>
      <c r="F46" s="145">
        <v>1050</v>
      </c>
      <c r="G46" s="145"/>
      <c r="H46" s="41">
        <v>0</v>
      </c>
      <c r="I46" s="41">
        <f t="shared" si="0"/>
        <v>0</v>
      </c>
      <c r="J46" s="150"/>
      <c r="K46" s="186"/>
      <c r="L46" s="178"/>
      <c r="M46" s="178"/>
      <c r="N46" s="178"/>
      <c r="O46" s="178"/>
      <c r="P46" s="178"/>
      <c r="Q46" s="178"/>
    </row>
    <row r="47" spans="1:17" s="179" customFormat="1" ht="15.75" hidden="1" x14ac:dyDescent="0.25">
      <c r="A47" s="187"/>
      <c r="B47" s="95" t="s">
        <v>267</v>
      </c>
      <c r="C47" s="45">
        <v>340</v>
      </c>
      <c r="D47" s="45"/>
      <c r="E47" s="45"/>
      <c r="F47" s="145">
        <v>375</v>
      </c>
      <c r="G47" s="145"/>
      <c r="H47" s="41">
        <v>0</v>
      </c>
      <c r="I47" s="41">
        <f t="shared" si="0"/>
        <v>0</v>
      </c>
      <c r="J47" s="150"/>
      <c r="K47" s="186"/>
      <c r="L47" s="178"/>
      <c r="M47" s="178"/>
      <c r="N47" s="178"/>
      <c r="O47" s="178"/>
      <c r="P47" s="178"/>
      <c r="Q47" s="178"/>
    </row>
    <row r="48" spans="1:17" s="179" customFormat="1" ht="30" hidden="1" x14ac:dyDescent="0.25">
      <c r="A48" s="187"/>
      <c r="B48" s="95" t="s">
        <v>269</v>
      </c>
      <c r="C48" s="45">
        <v>340</v>
      </c>
      <c r="D48" s="45"/>
      <c r="E48" s="45"/>
      <c r="F48" s="145">
        <v>375</v>
      </c>
      <c r="G48" s="145"/>
      <c r="H48" s="41">
        <v>0</v>
      </c>
      <c r="I48" s="41">
        <f t="shared" si="0"/>
        <v>0</v>
      </c>
      <c r="J48" s="150"/>
      <c r="K48" s="186"/>
      <c r="L48" s="178"/>
      <c r="M48" s="178"/>
      <c r="N48" s="178"/>
      <c r="O48" s="178"/>
      <c r="P48" s="178"/>
      <c r="Q48" s="178"/>
    </row>
    <row r="49" spans="1:17" s="179" customFormat="1" ht="30" hidden="1" x14ac:dyDescent="0.25">
      <c r="A49" s="187"/>
      <c r="B49" s="95" t="s">
        <v>268</v>
      </c>
      <c r="C49" s="45">
        <v>680</v>
      </c>
      <c r="D49" s="45"/>
      <c r="E49" s="45"/>
      <c r="F49" s="145">
        <v>750</v>
      </c>
      <c r="G49" s="145"/>
      <c r="H49" s="41">
        <v>0</v>
      </c>
      <c r="I49" s="41">
        <f t="shared" si="0"/>
        <v>0</v>
      </c>
      <c r="J49" s="150"/>
      <c r="K49" s="186"/>
      <c r="L49" s="178"/>
      <c r="M49" s="178"/>
      <c r="N49" s="178"/>
      <c r="O49" s="178"/>
      <c r="P49" s="178"/>
      <c r="Q49" s="178"/>
    </row>
    <row r="50" spans="1:17" s="179" customFormat="1" ht="15.75" hidden="1" x14ac:dyDescent="0.25">
      <c r="A50" s="187"/>
      <c r="B50" s="95"/>
      <c r="C50" s="45"/>
      <c r="D50" s="45"/>
      <c r="E50" s="45"/>
      <c r="F50" s="45"/>
      <c r="G50" s="45"/>
      <c r="H50" s="41"/>
      <c r="I50" s="41"/>
      <c r="J50" s="150"/>
      <c r="K50" s="186"/>
      <c r="L50" s="178"/>
      <c r="M50" s="178"/>
      <c r="N50" s="178"/>
      <c r="O50" s="178"/>
      <c r="P50" s="178"/>
      <c r="Q50" s="178"/>
    </row>
    <row r="51" spans="1:17" s="179" customFormat="1" ht="15.75" hidden="1" x14ac:dyDescent="0.25">
      <c r="A51" s="187"/>
      <c r="B51" s="95" t="s">
        <v>270</v>
      </c>
      <c r="C51" s="45"/>
      <c r="D51" s="45"/>
      <c r="E51" s="45"/>
      <c r="F51" s="45"/>
      <c r="G51" s="45"/>
      <c r="H51" s="41"/>
      <c r="I51" s="41"/>
      <c r="J51" s="150"/>
      <c r="K51" s="186"/>
      <c r="L51" s="178"/>
      <c r="M51" s="178"/>
      <c r="N51" s="178"/>
      <c r="O51" s="178"/>
      <c r="P51" s="178"/>
      <c r="Q51" s="178"/>
    </row>
    <row r="52" spans="1:17" s="179" customFormat="1" ht="60" hidden="1" x14ac:dyDescent="0.25">
      <c r="A52" s="187"/>
      <c r="B52" s="95" t="s">
        <v>271</v>
      </c>
      <c r="C52" s="45">
        <v>225</v>
      </c>
      <c r="D52" s="45"/>
      <c r="E52" s="45"/>
      <c r="F52" s="45"/>
      <c r="G52" s="45"/>
      <c r="H52" s="41"/>
      <c r="I52" s="41"/>
      <c r="J52" s="150"/>
      <c r="K52" s="186"/>
      <c r="L52" s="178"/>
      <c r="M52" s="178"/>
      <c r="N52" s="178"/>
      <c r="O52" s="178"/>
      <c r="P52" s="178"/>
      <c r="Q52" s="178"/>
    </row>
    <row r="53" spans="1:17" s="179" customFormat="1" ht="15.75" hidden="1" x14ac:dyDescent="0.25">
      <c r="A53" s="187"/>
      <c r="B53" s="95"/>
      <c r="C53" s="45"/>
      <c r="D53" s="45"/>
      <c r="E53" s="45"/>
      <c r="F53" s="45"/>
      <c r="G53" s="45"/>
      <c r="H53" s="41"/>
      <c r="I53" s="41"/>
      <c r="J53" s="150"/>
      <c r="K53" s="186"/>
      <c r="L53" s="178"/>
      <c r="M53" s="178"/>
      <c r="N53" s="178"/>
      <c r="O53" s="178"/>
      <c r="P53" s="178"/>
      <c r="Q53" s="178"/>
    </row>
    <row r="54" spans="1:17" s="179" customFormat="1" ht="15.75" hidden="1" x14ac:dyDescent="0.25">
      <c r="A54" s="187"/>
      <c r="B54" s="95" t="s">
        <v>272</v>
      </c>
      <c r="C54" s="45"/>
      <c r="D54" s="45"/>
      <c r="E54" s="45"/>
      <c r="F54" s="45"/>
      <c r="G54" s="45"/>
      <c r="H54" s="41"/>
      <c r="I54" s="41"/>
      <c r="J54" s="150"/>
      <c r="K54" s="186"/>
      <c r="L54" s="178"/>
      <c r="M54" s="178"/>
      <c r="N54" s="178"/>
      <c r="O54" s="178"/>
      <c r="P54" s="178"/>
      <c r="Q54" s="178"/>
    </row>
    <row r="55" spans="1:17" s="179" customFormat="1" ht="30" hidden="1" x14ac:dyDescent="0.25">
      <c r="A55" s="187"/>
      <c r="B55" s="95" t="s">
        <v>273</v>
      </c>
      <c r="C55" s="45">
        <v>150</v>
      </c>
      <c r="D55" s="45"/>
      <c r="E55" s="45"/>
      <c r="F55" s="45"/>
      <c r="G55" s="45"/>
      <c r="H55" s="41"/>
      <c r="I55" s="41"/>
      <c r="J55" s="150"/>
      <c r="K55" s="186"/>
      <c r="L55" s="178"/>
      <c r="M55" s="178"/>
      <c r="N55" s="178"/>
      <c r="O55" s="178"/>
      <c r="P55" s="178"/>
      <c r="Q55" s="178"/>
    </row>
    <row r="56" spans="1:17" s="179" customFormat="1" ht="15.75" hidden="1" x14ac:dyDescent="0.25">
      <c r="A56" s="187"/>
      <c r="B56" s="95" t="s">
        <v>274</v>
      </c>
      <c r="C56" s="45">
        <v>150</v>
      </c>
      <c r="D56" s="45"/>
      <c r="E56" s="45"/>
      <c r="F56" s="45"/>
      <c r="G56" s="45"/>
      <c r="H56" s="41"/>
      <c r="I56" s="41"/>
      <c r="J56" s="150"/>
      <c r="K56" s="186"/>
      <c r="L56" s="178"/>
      <c r="M56" s="178"/>
      <c r="N56" s="178"/>
      <c r="O56" s="178"/>
      <c r="P56" s="178"/>
      <c r="Q56" s="178"/>
    </row>
    <row r="57" spans="1:17" s="179" customFormat="1" ht="15.75" hidden="1" x14ac:dyDescent="0.25">
      <c r="A57" s="187"/>
      <c r="B57" s="95"/>
      <c r="C57" s="45"/>
      <c r="D57" s="45"/>
      <c r="E57" s="45"/>
      <c r="F57" s="45"/>
      <c r="G57" s="45"/>
      <c r="H57" s="41"/>
      <c r="I57" s="41"/>
      <c r="J57" s="150"/>
      <c r="K57" s="186"/>
      <c r="L57" s="178"/>
      <c r="M57" s="178"/>
      <c r="N57" s="178"/>
      <c r="O57" s="178"/>
      <c r="P57" s="178"/>
      <c r="Q57" s="178"/>
    </row>
    <row r="58" spans="1:17" s="179" customFormat="1" ht="15.75" hidden="1" x14ac:dyDescent="0.25">
      <c r="A58" s="187"/>
      <c r="B58" s="95" t="s">
        <v>275</v>
      </c>
      <c r="C58" s="45">
        <v>40</v>
      </c>
      <c r="D58" s="45"/>
      <c r="E58" s="45"/>
      <c r="F58" s="45"/>
      <c r="G58" s="45"/>
      <c r="H58" s="41"/>
      <c r="I58" s="41"/>
      <c r="J58" s="150"/>
      <c r="K58" s="186"/>
      <c r="L58" s="178"/>
      <c r="M58" s="178"/>
      <c r="N58" s="178"/>
      <c r="O58" s="178"/>
      <c r="P58" s="178"/>
      <c r="Q58" s="178"/>
    </row>
    <row r="59" spans="1:17" s="179" customFormat="1" ht="15.75" hidden="1" x14ac:dyDescent="0.25">
      <c r="A59" s="187"/>
      <c r="B59" s="95"/>
      <c r="C59" s="45"/>
      <c r="D59" s="45"/>
      <c r="E59" s="45"/>
      <c r="F59" s="45"/>
      <c r="G59" s="45"/>
      <c r="H59" s="41"/>
      <c r="I59" s="41"/>
      <c r="J59" s="150"/>
      <c r="K59" s="186"/>
      <c r="L59" s="178"/>
      <c r="M59" s="178"/>
      <c r="N59" s="178"/>
      <c r="O59" s="178"/>
      <c r="P59" s="178"/>
      <c r="Q59" s="178"/>
    </row>
    <row r="60" spans="1:17" s="179" customFormat="1" ht="15.75" hidden="1" x14ac:dyDescent="0.25">
      <c r="A60" s="187"/>
      <c r="B60" s="95" t="s">
        <v>276</v>
      </c>
      <c r="C60" s="45"/>
      <c r="D60" s="45"/>
      <c r="E60" s="45"/>
      <c r="F60" s="45"/>
      <c r="G60" s="45"/>
      <c r="H60" s="41"/>
      <c r="I60" s="41"/>
      <c r="J60" s="153"/>
      <c r="K60" s="186"/>
      <c r="L60" s="178"/>
      <c r="M60" s="178"/>
      <c r="N60" s="178"/>
      <c r="O60" s="178"/>
      <c r="P60" s="178"/>
      <c r="Q60" s="178"/>
    </row>
    <row r="61" spans="1:17" s="179" customFormat="1" ht="30" hidden="1" x14ac:dyDescent="0.25">
      <c r="A61" s="187"/>
      <c r="B61" s="95" t="s">
        <v>277</v>
      </c>
      <c r="C61" s="45">
        <v>75</v>
      </c>
      <c r="D61" s="45"/>
      <c r="E61" s="45"/>
      <c r="F61" s="45"/>
      <c r="G61" s="45"/>
      <c r="H61" s="41"/>
      <c r="I61" s="41"/>
      <c r="J61" s="150"/>
      <c r="K61" s="186"/>
      <c r="L61" s="178"/>
      <c r="M61" s="178"/>
      <c r="N61" s="178"/>
      <c r="O61" s="178"/>
      <c r="P61" s="178"/>
      <c r="Q61" s="178"/>
    </row>
    <row r="62" spans="1:17" s="179" customFormat="1" ht="30" hidden="1" x14ac:dyDescent="0.25">
      <c r="A62" s="187"/>
      <c r="B62" s="95" t="s">
        <v>278</v>
      </c>
      <c r="C62" s="45">
        <v>300</v>
      </c>
      <c r="D62" s="45"/>
      <c r="E62" s="45"/>
      <c r="F62" s="45"/>
      <c r="G62" s="45"/>
      <c r="H62" s="41"/>
      <c r="I62" s="41"/>
      <c r="J62" s="150"/>
      <c r="K62" s="186"/>
      <c r="L62" s="178"/>
      <c r="M62" s="178"/>
      <c r="N62" s="178"/>
      <c r="O62" s="178"/>
      <c r="P62" s="178"/>
      <c r="Q62" s="178"/>
    </row>
    <row r="63" spans="1:17" s="179" customFormat="1" ht="30" hidden="1" x14ac:dyDescent="0.25">
      <c r="A63" s="187"/>
      <c r="B63" s="95" t="s">
        <v>280</v>
      </c>
      <c r="C63" s="45">
        <v>150</v>
      </c>
      <c r="D63" s="45"/>
      <c r="E63" s="45"/>
      <c r="F63" s="45"/>
      <c r="G63" s="45"/>
      <c r="H63" s="41"/>
      <c r="I63" s="41"/>
      <c r="J63" s="148" t="s">
        <v>279</v>
      </c>
      <c r="K63" s="186"/>
      <c r="L63" s="178"/>
      <c r="M63" s="178"/>
      <c r="N63" s="178"/>
      <c r="O63" s="178"/>
      <c r="P63" s="178"/>
      <c r="Q63" s="178"/>
    </row>
    <row r="64" spans="1:17" s="179" customFormat="1" ht="15.75" hidden="1" x14ac:dyDescent="0.25">
      <c r="A64" s="187"/>
      <c r="B64" s="95" t="s">
        <v>281</v>
      </c>
      <c r="C64" s="45">
        <v>300</v>
      </c>
      <c r="D64" s="45"/>
      <c r="E64" s="45"/>
      <c r="F64" s="45"/>
      <c r="G64" s="45"/>
      <c r="H64" s="41"/>
      <c r="I64" s="41"/>
      <c r="J64" s="150"/>
      <c r="K64" s="186"/>
      <c r="L64" s="178"/>
      <c r="M64" s="178"/>
      <c r="N64" s="178"/>
      <c r="O64" s="178"/>
      <c r="P64" s="178"/>
      <c r="Q64" s="178"/>
    </row>
    <row r="65" spans="1:17" s="179" customFormat="1" ht="15.75" x14ac:dyDescent="0.25">
      <c r="A65" s="191"/>
      <c r="B65" s="95"/>
      <c r="C65" s="26"/>
      <c r="D65" s="26"/>
      <c r="E65" s="26"/>
      <c r="F65" s="26"/>
      <c r="G65" s="26"/>
      <c r="H65" s="41"/>
      <c r="I65" s="41"/>
      <c r="J65" s="150"/>
      <c r="K65" s="186"/>
      <c r="L65" s="178"/>
      <c r="M65" s="178"/>
      <c r="N65" s="178"/>
      <c r="O65" s="178"/>
      <c r="P65" s="178"/>
      <c r="Q65" s="178"/>
    </row>
    <row r="66" spans="1:17" s="179" customFormat="1" ht="15.75" x14ac:dyDescent="0.25">
      <c r="A66" s="192" t="s">
        <v>24</v>
      </c>
      <c r="B66" s="58" t="s">
        <v>25</v>
      </c>
      <c r="C66" s="30"/>
      <c r="D66" s="30"/>
      <c r="E66" s="30"/>
      <c r="F66" s="30"/>
      <c r="G66" s="30"/>
      <c r="H66" s="30"/>
      <c r="I66" s="159"/>
      <c r="J66" s="58" t="s">
        <v>28</v>
      </c>
      <c r="K66" s="193"/>
      <c r="L66" s="178"/>
      <c r="M66" s="178"/>
      <c r="N66" s="178"/>
      <c r="O66" s="178"/>
      <c r="P66" s="178"/>
      <c r="Q66" s="178"/>
    </row>
    <row r="67" spans="1:17" s="179" customFormat="1" ht="15.75" x14ac:dyDescent="0.25">
      <c r="A67" s="194"/>
      <c r="B67" s="57"/>
      <c r="C67" s="19"/>
      <c r="D67" s="19"/>
      <c r="E67" s="19"/>
      <c r="F67" s="19"/>
      <c r="G67" s="19"/>
      <c r="H67" s="19"/>
      <c r="I67" s="19"/>
      <c r="J67" s="57"/>
      <c r="K67" s="180"/>
      <c r="L67" s="178"/>
      <c r="M67" s="178"/>
      <c r="N67" s="178"/>
      <c r="O67" s="178"/>
      <c r="P67" s="178"/>
      <c r="Q67" s="178"/>
    </row>
    <row r="68" spans="1:17" s="179" customFormat="1" ht="15.75" x14ac:dyDescent="0.25">
      <c r="A68" s="195"/>
      <c r="B68" s="43" t="s">
        <v>29</v>
      </c>
      <c r="C68" s="23">
        <v>50</v>
      </c>
      <c r="D68" s="23">
        <v>50</v>
      </c>
      <c r="E68" s="23">
        <v>50</v>
      </c>
      <c r="F68" s="23">
        <v>50</v>
      </c>
      <c r="G68" s="23">
        <f>F68</f>
        <v>50</v>
      </c>
      <c r="H68" s="23">
        <f>+G68*$H$6</f>
        <v>6.5</v>
      </c>
      <c r="I68" s="23">
        <f>G68+H68</f>
        <v>56.5</v>
      </c>
      <c r="J68" s="43"/>
      <c r="K68" s="188"/>
      <c r="L68" s="178"/>
      <c r="M68" s="178"/>
      <c r="N68" s="178"/>
      <c r="O68" s="178"/>
      <c r="P68" s="178"/>
      <c r="Q68" s="178"/>
    </row>
    <row r="69" spans="1:17" s="179" customFormat="1" ht="15.75" x14ac:dyDescent="0.25">
      <c r="A69" s="195"/>
      <c r="B69" s="9" t="s">
        <v>30</v>
      </c>
      <c r="C69" s="26"/>
      <c r="D69" s="26"/>
      <c r="E69" s="26"/>
      <c r="F69" s="26"/>
      <c r="G69" s="26"/>
      <c r="H69" s="26"/>
      <c r="I69" s="26"/>
      <c r="J69" s="9"/>
      <c r="K69" s="181"/>
      <c r="L69" s="178"/>
      <c r="M69" s="178"/>
      <c r="N69" s="178"/>
      <c r="O69" s="178"/>
      <c r="P69" s="178"/>
      <c r="Q69" s="178"/>
    </row>
    <row r="70" spans="1:17" s="179" customFormat="1" ht="15.75" x14ac:dyDescent="0.25">
      <c r="A70" s="195"/>
      <c r="B70" s="57"/>
      <c r="C70" s="26"/>
      <c r="D70" s="26"/>
      <c r="E70" s="26"/>
      <c r="F70" s="26"/>
      <c r="G70" s="26"/>
      <c r="H70" s="26"/>
      <c r="I70" s="26"/>
      <c r="J70" s="9"/>
      <c r="K70" s="181"/>
      <c r="L70" s="178"/>
      <c r="M70" s="178"/>
      <c r="N70" s="178"/>
      <c r="O70" s="178"/>
      <c r="P70" s="178"/>
      <c r="Q70" s="178"/>
    </row>
    <row r="71" spans="1:17" s="179" customFormat="1" ht="30" x14ac:dyDescent="0.25">
      <c r="A71" s="196" t="s">
        <v>31</v>
      </c>
      <c r="B71" s="58" t="s">
        <v>194</v>
      </c>
      <c r="C71" s="30"/>
      <c r="D71" s="30"/>
      <c r="E71" s="30"/>
      <c r="F71" s="30"/>
      <c r="G71" s="30"/>
      <c r="H71" s="197"/>
      <c r="I71" s="197"/>
      <c r="J71" s="58"/>
      <c r="K71" s="184"/>
      <c r="L71" s="178"/>
      <c r="M71" s="178"/>
      <c r="N71" s="178"/>
      <c r="O71" s="178"/>
      <c r="P71" s="178"/>
      <c r="Q71" s="178"/>
    </row>
    <row r="72" spans="1:17" s="179" customFormat="1" ht="15.75" x14ac:dyDescent="0.25">
      <c r="A72" s="194"/>
      <c r="B72" s="57"/>
      <c r="C72" s="19"/>
      <c r="D72" s="19"/>
      <c r="E72" s="19"/>
      <c r="F72" s="19"/>
      <c r="G72" s="19"/>
      <c r="H72" s="26"/>
      <c r="I72" s="26"/>
      <c r="J72" s="57"/>
      <c r="K72" s="181"/>
      <c r="L72" s="178"/>
      <c r="M72" s="178"/>
      <c r="N72" s="178"/>
      <c r="O72" s="178"/>
      <c r="P72" s="178"/>
      <c r="Q72" s="178"/>
    </row>
    <row r="73" spans="1:17" s="179" customFormat="1" ht="15.75" x14ac:dyDescent="0.25">
      <c r="A73" s="194"/>
      <c r="B73" s="57" t="s">
        <v>358</v>
      </c>
      <c r="C73" s="19"/>
      <c r="D73" s="19"/>
      <c r="E73" s="19"/>
      <c r="F73" s="19"/>
      <c r="G73" s="19"/>
      <c r="H73" s="26"/>
      <c r="I73" s="26"/>
      <c r="J73" s="57"/>
      <c r="K73" s="181"/>
      <c r="L73" s="178"/>
      <c r="M73" s="178"/>
      <c r="N73" s="178"/>
      <c r="O73" s="178"/>
      <c r="P73" s="178"/>
      <c r="Q73" s="178"/>
    </row>
    <row r="74" spans="1:17" s="179" customFormat="1" ht="15.75" x14ac:dyDescent="0.25">
      <c r="A74" s="198"/>
      <c r="B74" s="57"/>
      <c r="C74" s="26"/>
      <c r="D74" s="26"/>
      <c r="E74" s="26"/>
      <c r="F74" s="26"/>
      <c r="G74" s="26"/>
      <c r="H74" s="26"/>
      <c r="I74" s="26"/>
      <c r="J74" s="9"/>
      <c r="K74" s="181"/>
      <c r="L74" s="178"/>
      <c r="M74" s="178"/>
      <c r="N74" s="178"/>
      <c r="O74" s="178"/>
      <c r="P74" s="178"/>
      <c r="Q74" s="178"/>
    </row>
    <row r="75" spans="1:17" s="179" customFormat="1" ht="15.75" customHeight="1" x14ac:dyDescent="0.25">
      <c r="A75" s="196" t="s">
        <v>32</v>
      </c>
      <c r="B75" s="58" t="s">
        <v>195</v>
      </c>
      <c r="C75" s="30"/>
      <c r="D75" s="30"/>
      <c r="E75" s="30"/>
      <c r="F75" s="30"/>
      <c r="G75" s="30"/>
      <c r="H75" s="197"/>
      <c r="I75" s="197"/>
      <c r="J75" s="58" t="s">
        <v>357</v>
      </c>
      <c r="K75" s="184"/>
      <c r="L75" s="178"/>
      <c r="M75" s="178"/>
      <c r="N75" s="178"/>
      <c r="O75" s="178"/>
      <c r="P75" s="178"/>
      <c r="Q75" s="178"/>
    </row>
    <row r="76" spans="1:17" s="179" customFormat="1" ht="15.75" x14ac:dyDescent="0.25">
      <c r="A76" s="194"/>
      <c r="B76" s="57"/>
      <c r="C76" s="19"/>
      <c r="D76" s="19"/>
      <c r="E76" s="19"/>
      <c r="F76" s="19"/>
      <c r="G76" s="19"/>
      <c r="H76" s="26"/>
      <c r="I76" s="26"/>
      <c r="J76" s="57"/>
      <c r="K76" s="181"/>
      <c r="L76" s="178"/>
      <c r="M76" s="178"/>
      <c r="N76" s="178"/>
      <c r="O76" s="178"/>
      <c r="P76" s="178"/>
      <c r="Q76" s="178"/>
    </row>
    <row r="77" spans="1:17" s="179" customFormat="1" ht="15.75" x14ac:dyDescent="0.25">
      <c r="A77" s="195"/>
      <c r="B77" s="9" t="s">
        <v>33</v>
      </c>
      <c r="C77" s="41">
        <v>15</v>
      </c>
      <c r="D77" s="41">
        <v>15</v>
      </c>
      <c r="E77" s="41">
        <v>15</v>
      </c>
      <c r="F77" s="41">
        <v>15</v>
      </c>
      <c r="G77" s="41">
        <f>F77</f>
        <v>15</v>
      </c>
      <c r="H77" s="41">
        <v>0</v>
      </c>
      <c r="I77" s="41">
        <f>G77+H77</f>
        <v>15</v>
      </c>
      <c r="J77" s="9"/>
      <c r="K77" s="186"/>
      <c r="L77" s="178"/>
      <c r="M77" s="178"/>
      <c r="N77" s="178"/>
      <c r="O77" s="178"/>
      <c r="P77" s="178"/>
      <c r="Q77" s="178"/>
    </row>
    <row r="78" spans="1:17" s="179" customFormat="1" ht="15.75" x14ac:dyDescent="0.25">
      <c r="A78" s="195"/>
      <c r="B78" s="9" t="s">
        <v>34</v>
      </c>
      <c r="C78" s="41">
        <v>20</v>
      </c>
      <c r="D78" s="41">
        <v>20</v>
      </c>
      <c r="E78" s="41">
        <v>20</v>
      </c>
      <c r="F78" s="41">
        <v>20</v>
      </c>
      <c r="G78" s="41">
        <f>F78</f>
        <v>20</v>
      </c>
      <c r="H78" s="41">
        <v>0</v>
      </c>
      <c r="I78" s="41">
        <f>G78+H78</f>
        <v>20</v>
      </c>
      <c r="J78" s="150"/>
      <c r="K78" s="186"/>
      <c r="L78" s="178"/>
      <c r="M78" s="178"/>
      <c r="N78" s="178"/>
      <c r="O78" s="178"/>
      <c r="P78" s="178"/>
      <c r="Q78" s="178"/>
    </row>
    <row r="79" spans="1:17" s="179" customFormat="1" ht="30" x14ac:dyDescent="0.25">
      <c r="A79" s="195"/>
      <c r="B79" s="9" t="s">
        <v>35</v>
      </c>
      <c r="C79" s="41">
        <v>50</v>
      </c>
      <c r="D79" s="41">
        <v>50</v>
      </c>
      <c r="E79" s="41">
        <v>50</v>
      </c>
      <c r="F79" s="41">
        <v>50</v>
      </c>
      <c r="G79" s="41">
        <f>F79</f>
        <v>50</v>
      </c>
      <c r="H79" s="41">
        <v>0</v>
      </c>
      <c r="I79" s="41">
        <f>G79+H79</f>
        <v>50</v>
      </c>
      <c r="J79" s="150"/>
      <c r="K79" s="186"/>
      <c r="L79" s="178"/>
      <c r="M79" s="178"/>
      <c r="N79" s="178"/>
      <c r="O79" s="178"/>
      <c r="P79" s="178"/>
      <c r="Q79" s="178"/>
    </row>
    <row r="80" spans="1:17" s="179" customFormat="1" ht="15.75" x14ac:dyDescent="0.25">
      <c r="A80" s="195"/>
      <c r="B80" s="9" t="s">
        <v>36</v>
      </c>
      <c r="C80" s="41">
        <v>75</v>
      </c>
      <c r="D80" s="41">
        <v>75</v>
      </c>
      <c r="E80" s="41">
        <v>75</v>
      </c>
      <c r="F80" s="41">
        <v>75</v>
      </c>
      <c r="G80" s="41">
        <f>F80</f>
        <v>75</v>
      </c>
      <c r="H80" s="41">
        <v>0</v>
      </c>
      <c r="I80" s="41">
        <f>G80+H80</f>
        <v>75</v>
      </c>
      <c r="J80" s="150"/>
      <c r="K80" s="186"/>
      <c r="L80" s="178"/>
      <c r="M80" s="178"/>
      <c r="N80" s="178"/>
      <c r="O80" s="178"/>
      <c r="P80" s="178"/>
      <c r="Q80" s="178"/>
    </row>
    <row r="81" spans="1:17" s="179" customFormat="1" ht="15.75" x14ac:dyDescent="0.25">
      <c r="A81" s="195"/>
      <c r="B81" s="9" t="s">
        <v>37</v>
      </c>
      <c r="C81" s="41">
        <v>5</v>
      </c>
      <c r="D81" s="41">
        <v>5</v>
      </c>
      <c r="E81" s="41">
        <v>5</v>
      </c>
      <c r="F81" s="41">
        <v>5</v>
      </c>
      <c r="G81" s="41">
        <f>F81</f>
        <v>5</v>
      </c>
      <c r="H81" s="41">
        <v>0</v>
      </c>
      <c r="I81" s="41">
        <f>G81+H81</f>
        <v>5</v>
      </c>
      <c r="J81" s="9"/>
      <c r="K81" s="186"/>
      <c r="L81" s="178"/>
      <c r="M81" s="178"/>
      <c r="N81" s="178"/>
      <c r="O81" s="178"/>
      <c r="P81" s="178"/>
      <c r="Q81" s="178"/>
    </row>
    <row r="82" spans="1:17" s="179" customFormat="1" ht="15.75" x14ac:dyDescent="0.25">
      <c r="A82" s="195"/>
      <c r="B82" s="57"/>
      <c r="C82" s="26"/>
      <c r="D82" s="26"/>
      <c r="E82" s="26"/>
      <c r="F82" s="26"/>
      <c r="G82" s="26"/>
      <c r="H82" s="41"/>
      <c r="I82" s="41"/>
      <c r="J82" s="150"/>
      <c r="K82" s="186"/>
      <c r="L82" s="178"/>
      <c r="M82" s="178"/>
      <c r="N82" s="178"/>
      <c r="O82" s="178"/>
      <c r="P82" s="178"/>
      <c r="Q82" s="178"/>
    </row>
    <row r="83" spans="1:17" s="179" customFormat="1" ht="15.75" x14ac:dyDescent="0.25">
      <c r="A83" s="196" t="s">
        <v>38</v>
      </c>
      <c r="B83" s="58" t="s">
        <v>39</v>
      </c>
      <c r="C83" s="30"/>
      <c r="D83" s="30"/>
      <c r="E83" s="30"/>
      <c r="F83" s="30"/>
      <c r="G83" s="30"/>
      <c r="H83" s="30"/>
      <c r="I83" s="30"/>
      <c r="J83" s="58"/>
      <c r="K83" s="199"/>
      <c r="L83" s="178"/>
      <c r="M83" s="178"/>
      <c r="N83" s="178"/>
      <c r="O83" s="178"/>
      <c r="P83" s="178"/>
      <c r="Q83" s="178"/>
    </row>
    <row r="84" spans="1:17" s="179" customFormat="1" ht="15.75" x14ac:dyDescent="0.25">
      <c r="A84" s="194"/>
      <c r="B84" s="57"/>
      <c r="C84" s="19"/>
      <c r="D84" s="19"/>
      <c r="E84" s="19"/>
      <c r="F84" s="19"/>
      <c r="G84" s="19"/>
      <c r="H84" s="26"/>
      <c r="I84" s="26"/>
      <c r="J84" s="141"/>
      <c r="K84" s="181"/>
      <c r="L84" s="178"/>
      <c r="M84" s="178"/>
      <c r="N84" s="178"/>
      <c r="O84" s="178"/>
      <c r="P84" s="178"/>
      <c r="Q84" s="178"/>
    </row>
    <row r="85" spans="1:17" s="179" customFormat="1" ht="15.75" x14ac:dyDescent="0.25">
      <c r="A85" s="195"/>
      <c r="B85" s="43" t="s">
        <v>40</v>
      </c>
      <c r="C85" s="43"/>
      <c r="D85" s="43"/>
      <c r="E85" s="43"/>
      <c r="F85" s="43"/>
      <c r="G85" s="43"/>
      <c r="H85" s="43"/>
      <c r="I85" s="43"/>
      <c r="J85" s="43" t="s">
        <v>261</v>
      </c>
      <c r="K85" s="43"/>
      <c r="L85" s="178"/>
      <c r="M85" s="178"/>
      <c r="N85" s="178"/>
      <c r="O85" s="178"/>
      <c r="P85" s="178"/>
      <c r="Q85" s="178"/>
    </row>
    <row r="86" spans="1:17" s="179" customFormat="1" ht="60" x14ac:dyDescent="0.25">
      <c r="A86" s="195"/>
      <c r="B86" s="135" t="s">
        <v>526</v>
      </c>
      <c r="C86" s="127">
        <v>20</v>
      </c>
      <c r="D86" s="127">
        <v>20</v>
      </c>
      <c r="E86" s="127">
        <v>20</v>
      </c>
      <c r="F86" s="127">
        <v>20</v>
      </c>
      <c r="G86" s="127">
        <f t="shared" ref="G86:G91" si="1">F86</f>
        <v>20</v>
      </c>
      <c r="H86" s="127">
        <v>0</v>
      </c>
      <c r="I86" s="41">
        <f t="shared" ref="I86:I91" si="2">G86+H86</f>
        <v>20</v>
      </c>
      <c r="J86" s="141"/>
      <c r="K86" s="127"/>
      <c r="L86" s="178"/>
      <c r="M86" s="178"/>
      <c r="N86" s="178"/>
      <c r="O86" s="178"/>
      <c r="P86" s="178"/>
      <c r="Q86" s="178"/>
    </row>
    <row r="87" spans="1:17" s="179" customFormat="1" ht="75" x14ac:dyDescent="0.25">
      <c r="A87" s="195"/>
      <c r="B87" s="135" t="s">
        <v>527</v>
      </c>
      <c r="C87" s="127">
        <v>20</v>
      </c>
      <c r="D87" s="127">
        <v>20</v>
      </c>
      <c r="E87" s="127">
        <v>20</v>
      </c>
      <c r="F87" s="127">
        <v>20</v>
      </c>
      <c r="G87" s="127">
        <f t="shared" si="1"/>
        <v>20</v>
      </c>
      <c r="H87" s="127">
        <v>0</v>
      </c>
      <c r="I87" s="41">
        <f t="shared" si="2"/>
        <v>20</v>
      </c>
      <c r="J87" s="141"/>
      <c r="K87" s="127"/>
      <c r="L87" s="178"/>
      <c r="M87" s="178"/>
      <c r="N87" s="178"/>
      <c r="O87" s="178"/>
      <c r="P87" s="178"/>
      <c r="Q87" s="178"/>
    </row>
    <row r="88" spans="1:17" s="179" customFormat="1" ht="30" x14ac:dyDescent="0.25">
      <c r="A88" s="195"/>
      <c r="B88" s="135" t="s">
        <v>395</v>
      </c>
      <c r="C88" s="127">
        <v>50</v>
      </c>
      <c r="D88" s="127">
        <v>50</v>
      </c>
      <c r="E88" s="127">
        <v>50</v>
      </c>
      <c r="F88" s="127">
        <v>50</v>
      </c>
      <c r="G88" s="127">
        <f t="shared" si="1"/>
        <v>50</v>
      </c>
      <c r="H88" s="127">
        <v>0</v>
      </c>
      <c r="I88" s="41">
        <f t="shared" si="2"/>
        <v>50</v>
      </c>
      <c r="J88" s="141"/>
      <c r="K88" s="127"/>
      <c r="L88" s="178"/>
      <c r="M88" s="178"/>
      <c r="N88" s="178"/>
      <c r="O88" s="178"/>
      <c r="P88" s="178"/>
      <c r="Q88" s="178"/>
    </row>
    <row r="89" spans="1:17" s="179" customFormat="1" ht="30" x14ac:dyDescent="0.25">
      <c r="A89" s="195"/>
      <c r="B89" s="135" t="s">
        <v>392</v>
      </c>
      <c r="C89" s="127">
        <v>100</v>
      </c>
      <c r="D89" s="127">
        <v>100</v>
      </c>
      <c r="E89" s="127">
        <v>100</v>
      </c>
      <c r="F89" s="127">
        <v>100</v>
      </c>
      <c r="G89" s="127">
        <f t="shared" si="1"/>
        <v>100</v>
      </c>
      <c r="H89" s="127">
        <v>0</v>
      </c>
      <c r="I89" s="41">
        <f t="shared" si="2"/>
        <v>100</v>
      </c>
      <c r="J89" s="141"/>
      <c r="K89" s="127"/>
      <c r="L89" s="178"/>
      <c r="M89" s="178"/>
      <c r="N89" s="178"/>
      <c r="O89" s="178"/>
      <c r="P89" s="178"/>
      <c r="Q89" s="178"/>
    </row>
    <row r="90" spans="1:17" s="179" customFormat="1" ht="30" x14ac:dyDescent="0.25">
      <c r="A90" s="195"/>
      <c r="B90" s="135" t="s">
        <v>393</v>
      </c>
      <c r="C90" s="127">
        <v>60</v>
      </c>
      <c r="D90" s="127">
        <v>60</v>
      </c>
      <c r="E90" s="127">
        <v>60</v>
      </c>
      <c r="F90" s="127">
        <v>60</v>
      </c>
      <c r="G90" s="127">
        <f t="shared" si="1"/>
        <v>60</v>
      </c>
      <c r="H90" s="127">
        <v>0</v>
      </c>
      <c r="I90" s="41">
        <f t="shared" si="2"/>
        <v>60</v>
      </c>
      <c r="J90" s="141"/>
      <c r="K90" s="127"/>
      <c r="L90" s="178"/>
      <c r="M90" s="178"/>
      <c r="N90" s="178"/>
      <c r="O90" s="178"/>
      <c r="P90" s="178"/>
      <c r="Q90" s="178"/>
    </row>
    <row r="91" spans="1:17" s="179" customFormat="1" ht="30" x14ac:dyDescent="0.25">
      <c r="A91" s="195"/>
      <c r="B91" s="135" t="s">
        <v>396</v>
      </c>
      <c r="C91" s="127">
        <v>40</v>
      </c>
      <c r="D91" s="127">
        <v>40</v>
      </c>
      <c r="E91" s="127">
        <v>40</v>
      </c>
      <c r="F91" s="127">
        <v>40</v>
      </c>
      <c r="G91" s="127">
        <f t="shared" si="1"/>
        <v>40</v>
      </c>
      <c r="H91" s="127">
        <v>0</v>
      </c>
      <c r="I91" s="41">
        <f t="shared" si="2"/>
        <v>40</v>
      </c>
      <c r="J91" s="141"/>
      <c r="K91" s="127"/>
      <c r="L91" s="178"/>
      <c r="M91" s="178"/>
      <c r="N91" s="178"/>
      <c r="O91" s="178"/>
      <c r="P91" s="178"/>
      <c r="Q91" s="178"/>
    </row>
    <row r="92" spans="1:17" s="179" customFormat="1" ht="48.95" customHeight="1" x14ac:dyDescent="0.25">
      <c r="A92" s="232" t="s">
        <v>622</v>
      </c>
      <c r="B92" s="233"/>
      <c r="C92" s="233"/>
      <c r="D92" s="233"/>
      <c r="E92" s="233"/>
      <c r="F92" s="233"/>
      <c r="G92" s="233"/>
      <c r="H92" s="233"/>
      <c r="I92" s="233"/>
      <c r="J92" s="234"/>
      <c r="K92" s="227"/>
      <c r="L92" s="178"/>
      <c r="M92" s="178"/>
      <c r="N92" s="178"/>
      <c r="O92" s="178"/>
      <c r="P92" s="178"/>
      <c r="Q92" s="178"/>
    </row>
    <row r="93" spans="1:17" s="179" customFormat="1" ht="15.75" x14ac:dyDescent="0.25">
      <c r="A93" s="195"/>
      <c r="B93" s="43" t="s">
        <v>529</v>
      </c>
      <c r="C93" s="43"/>
      <c r="D93" s="43"/>
      <c r="E93" s="43"/>
      <c r="F93" s="43"/>
      <c r="G93" s="43"/>
      <c r="H93" s="43"/>
      <c r="I93" s="43"/>
      <c r="J93" s="43" t="s">
        <v>261</v>
      </c>
      <c r="K93" s="43"/>
      <c r="L93" s="178"/>
      <c r="M93" s="178"/>
      <c r="N93" s="178"/>
      <c r="O93" s="178"/>
      <c r="P93" s="178"/>
      <c r="Q93" s="178"/>
    </row>
    <row r="94" spans="1:17" s="179" customFormat="1" ht="30" x14ac:dyDescent="0.25">
      <c r="A94" s="195"/>
      <c r="B94" s="135" t="s">
        <v>530</v>
      </c>
      <c r="C94" s="132"/>
      <c r="D94" s="132"/>
      <c r="E94" s="132" t="str">
        <f>F94</f>
        <v>*MTO Rate</v>
      </c>
      <c r="F94" s="132" t="s">
        <v>531</v>
      </c>
      <c r="G94" s="132" t="s">
        <v>531</v>
      </c>
      <c r="H94" s="200">
        <v>0</v>
      </c>
      <c r="I94" s="15"/>
      <c r="J94" s="141"/>
      <c r="K94" s="201"/>
      <c r="L94" s="178"/>
      <c r="M94" s="178"/>
      <c r="N94" s="178"/>
      <c r="O94" s="178"/>
      <c r="P94" s="178"/>
      <c r="Q94" s="178"/>
    </row>
    <row r="95" spans="1:17" s="179" customFormat="1" ht="30" x14ac:dyDescent="0.25">
      <c r="A95" s="195"/>
      <c r="B95" s="143" t="s">
        <v>532</v>
      </c>
      <c r="C95" s="132"/>
      <c r="D95" s="132"/>
      <c r="E95" s="132"/>
      <c r="F95" s="132" t="s">
        <v>533</v>
      </c>
      <c r="G95" s="132" t="s">
        <v>533</v>
      </c>
      <c r="H95" s="200">
        <v>0</v>
      </c>
      <c r="I95" s="15"/>
      <c r="J95" s="141"/>
      <c r="K95" s="201"/>
      <c r="L95" s="178"/>
      <c r="M95" s="178"/>
      <c r="N95" s="178"/>
      <c r="O95" s="178"/>
      <c r="P95" s="178"/>
      <c r="Q95" s="178"/>
    </row>
    <row r="96" spans="1:17" s="179" customFormat="1" ht="15.75" x14ac:dyDescent="0.25">
      <c r="A96" s="195"/>
      <c r="B96" s="143" t="s">
        <v>534</v>
      </c>
      <c r="C96" s="132"/>
      <c r="D96" s="132"/>
      <c r="E96" s="132"/>
      <c r="F96" s="132">
        <v>40</v>
      </c>
      <c r="G96" s="132">
        <v>40</v>
      </c>
      <c r="H96" s="200">
        <v>0</v>
      </c>
      <c r="I96" s="15">
        <v>40</v>
      </c>
      <c r="J96" s="141"/>
      <c r="K96" s="201"/>
      <c r="L96" s="178"/>
      <c r="M96" s="178"/>
      <c r="N96" s="178"/>
      <c r="O96" s="178"/>
      <c r="P96" s="178"/>
      <c r="Q96" s="178"/>
    </row>
    <row r="97" spans="1:17" s="179" customFormat="1" ht="15.75" x14ac:dyDescent="0.25">
      <c r="A97" s="195"/>
      <c r="B97" s="43" t="s">
        <v>535</v>
      </c>
      <c r="C97" s="43"/>
      <c r="D97" s="43"/>
      <c r="E97" s="43"/>
      <c r="F97" s="43"/>
      <c r="G97" s="43"/>
      <c r="H97" s="43"/>
      <c r="I97" s="43"/>
      <c r="J97" s="43"/>
      <c r="K97" s="43"/>
      <c r="L97" s="178"/>
      <c r="M97" s="178"/>
      <c r="N97" s="178"/>
      <c r="O97" s="178"/>
      <c r="P97" s="178"/>
      <c r="Q97" s="178"/>
    </row>
    <row r="98" spans="1:17" s="179" customFormat="1" ht="15.75" x14ac:dyDescent="0.25">
      <c r="A98" s="195"/>
      <c r="B98" s="135" t="s">
        <v>536</v>
      </c>
      <c r="C98" s="127"/>
      <c r="D98" s="127"/>
      <c r="E98" s="132" t="str">
        <f>F98</f>
        <v>*MTO Rate</v>
      </c>
      <c r="F98" s="132" t="s">
        <v>531</v>
      </c>
      <c r="G98" s="132" t="s">
        <v>531</v>
      </c>
      <c r="H98" s="200">
        <v>0</v>
      </c>
      <c r="I98" s="41"/>
      <c r="J98" s="141"/>
      <c r="K98" s="127"/>
      <c r="L98" s="178"/>
      <c r="M98" s="178"/>
      <c r="N98" s="178"/>
      <c r="O98" s="178"/>
      <c r="P98" s="178"/>
      <c r="Q98" s="178"/>
    </row>
    <row r="99" spans="1:17" s="179" customFormat="1" ht="30" x14ac:dyDescent="0.25">
      <c r="A99" s="195"/>
      <c r="B99" s="143" t="s">
        <v>532</v>
      </c>
      <c r="C99" s="127"/>
      <c r="D99" s="127"/>
      <c r="E99" s="127"/>
      <c r="F99" s="127" t="s">
        <v>533</v>
      </c>
      <c r="G99" s="127" t="s">
        <v>533</v>
      </c>
      <c r="H99" s="200">
        <v>0</v>
      </c>
      <c r="I99" s="15"/>
      <c r="J99" s="141"/>
      <c r="K99" s="201"/>
      <c r="L99" s="178"/>
      <c r="M99" s="178"/>
      <c r="N99" s="178"/>
      <c r="O99" s="178"/>
      <c r="P99" s="178"/>
      <c r="Q99" s="178"/>
    </row>
    <row r="100" spans="1:17" s="179" customFormat="1" ht="15.75" x14ac:dyDescent="0.25">
      <c r="A100" s="195"/>
      <c r="B100" s="143" t="s">
        <v>534</v>
      </c>
      <c r="C100" s="127"/>
      <c r="D100" s="127"/>
      <c r="E100" s="132">
        <f>F100</f>
        <v>40</v>
      </c>
      <c r="F100" s="132">
        <v>40</v>
      </c>
      <c r="G100" s="132">
        <v>40</v>
      </c>
      <c r="H100" s="200">
        <v>0</v>
      </c>
      <c r="I100" s="15">
        <v>40</v>
      </c>
      <c r="J100" s="141"/>
      <c r="K100" s="201"/>
      <c r="L100" s="178"/>
      <c r="M100" s="178"/>
      <c r="N100" s="178"/>
      <c r="O100" s="178"/>
      <c r="P100" s="178"/>
      <c r="Q100" s="178"/>
    </row>
    <row r="101" spans="1:17" s="179" customFormat="1" ht="30" x14ac:dyDescent="0.25">
      <c r="A101" s="195"/>
      <c r="B101" s="43" t="s">
        <v>623</v>
      </c>
      <c r="C101" s="127"/>
      <c r="D101" s="127"/>
      <c r="E101" s="127"/>
      <c r="F101" s="127"/>
      <c r="G101" s="127" t="s">
        <v>624</v>
      </c>
      <c r="H101" s="200">
        <v>0</v>
      </c>
      <c r="I101" s="15"/>
      <c r="J101" s="141"/>
      <c r="K101" s="201" t="s">
        <v>554</v>
      </c>
      <c r="L101" s="178"/>
      <c r="M101" s="178"/>
      <c r="N101" s="178"/>
      <c r="O101" s="178"/>
      <c r="P101" s="178"/>
      <c r="Q101" s="178"/>
    </row>
    <row r="102" spans="1:17" s="179" customFormat="1" ht="15.75" x14ac:dyDescent="0.25">
      <c r="A102" s="195"/>
      <c r="B102" s="143" t="s">
        <v>534</v>
      </c>
      <c r="C102" s="127"/>
      <c r="D102" s="127"/>
      <c r="E102" s="132"/>
      <c r="F102" s="132"/>
      <c r="G102" s="132">
        <v>40</v>
      </c>
      <c r="H102" s="200">
        <v>0</v>
      </c>
      <c r="I102" s="15">
        <v>40</v>
      </c>
      <c r="J102" s="141"/>
      <c r="K102" s="201" t="s">
        <v>629</v>
      </c>
      <c r="L102" s="178"/>
      <c r="M102" s="178"/>
      <c r="N102" s="178"/>
      <c r="O102" s="178"/>
      <c r="P102" s="178"/>
      <c r="Q102" s="178"/>
    </row>
    <row r="103" spans="1:17" s="179" customFormat="1" ht="30" x14ac:dyDescent="0.25">
      <c r="A103" s="195"/>
      <c r="B103" s="43" t="s">
        <v>567</v>
      </c>
      <c r="C103" s="43"/>
      <c r="D103" s="43"/>
      <c r="E103" s="43"/>
      <c r="F103" s="43"/>
      <c r="G103" s="43"/>
      <c r="H103" s="43"/>
      <c r="I103" s="43"/>
      <c r="J103" s="43"/>
      <c r="K103" s="43"/>
      <c r="L103" s="178"/>
      <c r="M103" s="178"/>
      <c r="N103" s="178"/>
      <c r="O103" s="178"/>
      <c r="P103" s="178"/>
      <c r="Q103" s="178"/>
    </row>
    <row r="104" spans="1:17" s="179" customFormat="1" ht="120" x14ac:dyDescent="0.25">
      <c r="A104" s="195"/>
      <c r="B104" s="143" t="s">
        <v>537</v>
      </c>
      <c r="C104" s="127"/>
      <c r="D104" s="127"/>
      <c r="E104" s="132" t="str">
        <f>F104</f>
        <v>*MTO Rate</v>
      </c>
      <c r="F104" s="132" t="s">
        <v>531</v>
      </c>
      <c r="G104" s="132" t="s">
        <v>531</v>
      </c>
      <c r="H104" s="200">
        <v>0</v>
      </c>
      <c r="I104" s="15"/>
      <c r="J104" s="141"/>
      <c r="K104" s="201"/>
      <c r="L104" s="178"/>
      <c r="M104" s="178"/>
      <c r="N104" s="178"/>
      <c r="O104" s="178"/>
      <c r="P104" s="178"/>
      <c r="Q104" s="178"/>
    </row>
    <row r="105" spans="1:17" s="179" customFormat="1" ht="15.75" x14ac:dyDescent="0.25">
      <c r="A105" s="195"/>
      <c r="B105" s="143" t="s">
        <v>538</v>
      </c>
      <c r="C105" s="127"/>
      <c r="D105" s="127"/>
      <c r="E105" s="132" t="str">
        <f>F105</f>
        <v>*MTO Rate</v>
      </c>
      <c r="F105" s="132" t="s">
        <v>531</v>
      </c>
      <c r="G105" s="132" t="s">
        <v>531</v>
      </c>
      <c r="H105" s="200">
        <v>0</v>
      </c>
      <c r="I105" s="15"/>
      <c r="J105" s="141"/>
      <c r="K105" s="201"/>
      <c r="L105" s="178"/>
      <c r="M105" s="178"/>
      <c r="N105" s="178"/>
      <c r="O105" s="178"/>
      <c r="P105" s="178"/>
      <c r="Q105" s="178"/>
    </row>
    <row r="106" spans="1:17" s="179" customFormat="1" ht="30" x14ac:dyDescent="0.25">
      <c r="A106" s="195"/>
      <c r="B106" s="143" t="s">
        <v>532</v>
      </c>
      <c r="C106" s="127"/>
      <c r="D106" s="127"/>
      <c r="E106" s="127"/>
      <c r="F106" s="127" t="s">
        <v>533</v>
      </c>
      <c r="G106" s="127" t="s">
        <v>533</v>
      </c>
      <c r="H106" s="200">
        <v>0</v>
      </c>
      <c r="I106" s="15"/>
      <c r="J106" s="141"/>
      <c r="K106" s="201"/>
      <c r="L106" s="178"/>
      <c r="M106" s="178"/>
      <c r="N106" s="178"/>
      <c r="O106" s="178"/>
      <c r="P106" s="178"/>
      <c r="Q106" s="178"/>
    </row>
    <row r="107" spans="1:17" s="179" customFormat="1" ht="15.75" x14ac:dyDescent="0.25">
      <c r="A107" s="195"/>
      <c r="B107" s="143" t="s">
        <v>534</v>
      </c>
      <c r="C107" s="127"/>
      <c r="D107" s="127"/>
      <c r="E107" s="127"/>
      <c r="F107" s="127">
        <v>40</v>
      </c>
      <c r="G107" s="127">
        <v>40</v>
      </c>
      <c r="H107" s="200">
        <v>0</v>
      </c>
      <c r="I107" s="15">
        <v>40</v>
      </c>
      <c r="J107" s="141"/>
      <c r="K107" s="201"/>
      <c r="L107" s="178"/>
      <c r="M107" s="178"/>
      <c r="N107" s="178"/>
      <c r="O107" s="178"/>
      <c r="P107" s="178"/>
      <c r="Q107" s="178"/>
    </row>
    <row r="108" spans="1:17" s="179" customFormat="1" ht="135" x14ac:dyDescent="0.25">
      <c r="A108" s="195"/>
      <c r="B108" s="43" t="s">
        <v>539</v>
      </c>
      <c r="C108" s="43"/>
      <c r="D108" s="43"/>
      <c r="E108" s="43"/>
      <c r="F108" s="43"/>
      <c r="G108" s="43"/>
      <c r="H108" s="43"/>
      <c r="I108" s="43"/>
      <c r="J108" s="43" t="s">
        <v>541</v>
      </c>
      <c r="K108" s="43"/>
      <c r="L108" s="178"/>
      <c r="M108" s="178"/>
      <c r="N108" s="178"/>
      <c r="O108" s="178"/>
      <c r="P108" s="178"/>
      <c r="Q108" s="178"/>
    </row>
    <row r="109" spans="1:17" s="179" customFormat="1" ht="15.75" x14ac:dyDescent="0.25">
      <c r="A109" s="195"/>
      <c r="B109" s="143" t="s">
        <v>540</v>
      </c>
      <c r="C109" s="127"/>
      <c r="D109" s="127"/>
      <c r="E109" s="127"/>
      <c r="F109" s="127" t="s">
        <v>558</v>
      </c>
      <c r="G109" s="127" t="s">
        <v>558</v>
      </c>
      <c r="H109" s="200">
        <v>0</v>
      </c>
      <c r="I109" s="15"/>
      <c r="J109" s="141"/>
      <c r="K109" s="201"/>
      <c r="L109" s="178"/>
      <c r="M109" s="178"/>
      <c r="N109" s="178"/>
      <c r="O109" s="178"/>
      <c r="P109" s="178"/>
      <c r="Q109" s="178"/>
    </row>
    <row r="110" spans="1:17" s="179" customFormat="1" ht="15.75" x14ac:dyDescent="0.25">
      <c r="A110" s="195"/>
      <c r="B110" s="143" t="s">
        <v>542</v>
      </c>
      <c r="C110" s="127"/>
      <c r="D110" s="127"/>
      <c r="E110" s="127"/>
      <c r="F110" s="127" t="s">
        <v>543</v>
      </c>
      <c r="G110" s="127" t="s">
        <v>543</v>
      </c>
      <c r="H110" s="200">
        <v>0</v>
      </c>
      <c r="I110" s="15"/>
      <c r="J110" s="141"/>
      <c r="K110" s="201"/>
      <c r="L110" s="178"/>
      <c r="M110" s="178"/>
      <c r="N110" s="178"/>
      <c r="O110" s="178"/>
      <c r="P110" s="178"/>
      <c r="Q110" s="178"/>
    </row>
    <row r="111" spans="1:17" s="179" customFormat="1" ht="15.75" x14ac:dyDescent="0.25">
      <c r="A111" s="195"/>
      <c r="B111" s="143" t="s">
        <v>544</v>
      </c>
      <c r="C111" s="127"/>
      <c r="D111" s="127"/>
      <c r="E111" s="127"/>
      <c r="F111" s="127" t="s">
        <v>545</v>
      </c>
      <c r="G111" s="127" t="s">
        <v>545</v>
      </c>
      <c r="H111" s="200">
        <v>0</v>
      </c>
      <c r="I111" s="15"/>
      <c r="J111" s="141"/>
      <c r="K111" s="201"/>
      <c r="L111" s="178"/>
      <c r="M111" s="178"/>
      <c r="N111" s="178"/>
      <c r="O111" s="178"/>
      <c r="P111" s="178"/>
      <c r="Q111" s="178"/>
    </row>
    <row r="112" spans="1:17" s="179" customFormat="1" ht="15.75" x14ac:dyDescent="0.25">
      <c r="A112" s="195"/>
      <c r="B112" s="43" t="s">
        <v>546</v>
      </c>
      <c r="C112" s="43"/>
      <c r="D112" s="43"/>
      <c r="E112" s="43"/>
      <c r="F112" s="43"/>
      <c r="G112" s="43"/>
      <c r="H112" s="43"/>
      <c r="I112" s="43"/>
      <c r="J112" s="43"/>
      <c r="K112" s="43"/>
      <c r="L112" s="178"/>
      <c r="M112" s="178"/>
      <c r="N112" s="178"/>
      <c r="O112" s="178"/>
      <c r="P112" s="178"/>
      <c r="Q112" s="178"/>
    </row>
    <row r="113" spans="1:17" s="179" customFormat="1" ht="90" x14ac:dyDescent="0.25">
      <c r="A113" s="195"/>
      <c r="B113" s="143" t="s">
        <v>547</v>
      </c>
      <c r="C113" s="127"/>
      <c r="D113" s="127"/>
      <c r="E113" s="127"/>
      <c r="F113" s="127">
        <v>100</v>
      </c>
      <c r="G113" s="127">
        <f>F113</f>
        <v>100</v>
      </c>
      <c r="H113" s="200">
        <v>0</v>
      </c>
      <c r="I113" s="15">
        <v>100</v>
      </c>
      <c r="J113" s="141"/>
      <c r="K113" s="201"/>
      <c r="L113" s="178"/>
      <c r="M113" s="178"/>
      <c r="N113" s="178"/>
      <c r="O113" s="178"/>
      <c r="P113" s="178"/>
      <c r="Q113" s="178"/>
    </row>
    <row r="114" spans="1:17" s="179" customFormat="1" ht="30" x14ac:dyDescent="0.25">
      <c r="A114" s="195"/>
      <c r="B114" s="43" t="s">
        <v>548</v>
      </c>
      <c r="C114" s="43"/>
      <c r="D114" s="43"/>
      <c r="E114" s="43"/>
      <c r="F114" s="43"/>
      <c r="G114" s="43"/>
      <c r="H114" s="43"/>
      <c r="I114" s="43"/>
      <c r="J114" s="43"/>
      <c r="K114" s="43"/>
      <c r="L114" s="178"/>
      <c r="M114" s="178"/>
      <c r="N114" s="178"/>
      <c r="O114" s="178"/>
      <c r="P114" s="178"/>
      <c r="Q114" s="178"/>
    </row>
    <row r="115" spans="1:17" s="179" customFormat="1" ht="90" x14ac:dyDescent="0.25">
      <c r="A115" s="195"/>
      <c r="B115" s="9" t="s">
        <v>572</v>
      </c>
      <c r="C115" s="202"/>
      <c r="D115" s="127"/>
      <c r="E115" s="127"/>
      <c r="F115" s="127">
        <v>500</v>
      </c>
      <c r="G115" s="127">
        <f>F115</f>
        <v>500</v>
      </c>
      <c r="H115" s="127">
        <v>0</v>
      </c>
      <c r="I115" s="41">
        <v>500</v>
      </c>
      <c r="J115" s="57"/>
      <c r="K115" s="127"/>
      <c r="L115" s="178"/>
      <c r="M115" s="178"/>
      <c r="N115" s="178"/>
      <c r="O115" s="178"/>
      <c r="P115" s="178"/>
      <c r="Q115" s="178"/>
    </row>
    <row r="116" spans="1:17" s="179" customFormat="1" ht="90" x14ac:dyDescent="0.25">
      <c r="A116" s="195"/>
      <c r="B116" s="9" t="s">
        <v>573</v>
      </c>
      <c r="C116" s="202"/>
      <c r="D116" s="127"/>
      <c r="E116" s="127"/>
      <c r="F116" s="127">
        <v>1000</v>
      </c>
      <c r="G116" s="127">
        <f>F116</f>
        <v>1000</v>
      </c>
      <c r="H116" s="127">
        <v>0</v>
      </c>
      <c r="I116" s="41">
        <v>1000</v>
      </c>
      <c r="J116" s="57"/>
      <c r="K116" s="127"/>
      <c r="L116" s="178"/>
      <c r="M116" s="178"/>
      <c r="N116" s="178"/>
      <c r="O116" s="178"/>
      <c r="P116" s="178"/>
      <c r="Q116" s="178"/>
    </row>
    <row r="117" spans="1:17" s="179" customFormat="1" ht="75" x14ac:dyDescent="0.25">
      <c r="A117" s="195"/>
      <c r="B117" s="9" t="s">
        <v>549</v>
      </c>
      <c r="C117" s="127"/>
      <c r="D117" s="127"/>
      <c r="E117" s="127"/>
      <c r="F117" s="127">
        <v>300</v>
      </c>
      <c r="G117" s="127">
        <f>F117</f>
        <v>300</v>
      </c>
      <c r="H117" s="127">
        <v>0</v>
      </c>
      <c r="I117" s="41">
        <v>300</v>
      </c>
      <c r="J117" s="57"/>
      <c r="K117" s="127"/>
      <c r="L117" s="178"/>
      <c r="M117" s="178"/>
      <c r="N117" s="178"/>
      <c r="O117" s="178"/>
      <c r="P117" s="178"/>
      <c r="Q117" s="178"/>
    </row>
    <row r="118" spans="1:17" s="179" customFormat="1" ht="15.75" x14ac:dyDescent="0.25">
      <c r="A118" s="195"/>
      <c r="B118" s="9" t="s">
        <v>550</v>
      </c>
      <c r="C118" s="127"/>
      <c r="D118" s="127"/>
      <c r="E118" s="127"/>
      <c r="F118" s="127">
        <v>150</v>
      </c>
      <c r="G118" s="127">
        <f>F118</f>
        <v>150</v>
      </c>
      <c r="H118" s="127">
        <v>0</v>
      </c>
      <c r="I118" s="41">
        <v>150</v>
      </c>
      <c r="J118" s="57"/>
      <c r="K118" s="127"/>
      <c r="L118" s="178"/>
      <c r="M118" s="178"/>
      <c r="N118" s="178"/>
      <c r="O118" s="178"/>
      <c r="P118" s="178"/>
      <c r="Q118" s="178"/>
    </row>
    <row r="119" spans="1:17" s="179" customFormat="1" ht="15.75" x14ac:dyDescent="0.25">
      <c r="A119" s="195"/>
      <c r="B119" s="43" t="s">
        <v>551</v>
      </c>
      <c r="C119" s="43"/>
      <c r="D119" s="43"/>
      <c r="E119" s="43"/>
      <c r="F119" s="43"/>
      <c r="G119" s="43"/>
      <c r="H119" s="43"/>
      <c r="I119" s="43"/>
      <c r="J119" s="43"/>
      <c r="K119" s="43"/>
      <c r="L119" s="178"/>
      <c r="M119" s="178"/>
      <c r="N119" s="178"/>
      <c r="O119" s="178"/>
      <c r="P119" s="178"/>
      <c r="Q119" s="178"/>
    </row>
    <row r="120" spans="1:17" s="179" customFormat="1" ht="15.75" x14ac:dyDescent="0.25">
      <c r="A120" s="195"/>
      <c r="B120" s="9" t="s">
        <v>552</v>
      </c>
      <c r="C120" s="127"/>
      <c r="D120" s="127"/>
      <c r="E120" s="127">
        <v>60</v>
      </c>
      <c r="F120" s="127">
        <v>125</v>
      </c>
      <c r="G120" s="127">
        <f>F120</f>
        <v>125</v>
      </c>
      <c r="H120" s="127">
        <v>0</v>
      </c>
      <c r="I120" s="41">
        <v>125</v>
      </c>
      <c r="J120" s="57"/>
      <c r="K120" s="127"/>
      <c r="L120" s="178"/>
      <c r="M120" s="178"/>
      <c r="N120" s="178"/>
      <c r="O120" s="178"/>
      <c r="P120" s="178"/>
      <c r="Q120" s="178"/>
    </row>
    <row r="121" spans="1:17" s="179" customFormat="1" ht="15.75" x14ac:dyDescent="0.25">
      <c r="A121" s="195"/>
      <c r="B121" s="9" t="s">
        <v>553</v>
      </c>
      <c r="C121" s="144" t="s">
        <v>554</v>
      </c>
      <c r="D121" s="127"/>
      <c r="E121" s="127">
        <v>60</v>
      </c>
      <c r="F121" s="127">
        <v>100</v>
      </c>
      <c r="G121" s="127">
        <f>F121</f>
        <v>100</v>
      </c>
      <c r="H121" s="127">
        <v>0</v>
      </c>
      <c r="I121" s="41">
        <v>100</v>
      </c>
      <c r="J121" s="57"/>
      <c r="K121" s="127"/>
      <c r="L121" s="178"/>
      <c r="M121" s="178"/>
      <c r="N121" s="178"/>
      <c r="O121" s="178"/>
      <c r="P121" s="178"/>
      <c r="Q121" s="178"/>
    </row>
    <row r="122" spans="1:17" s="179" customFormat="1" ht="15.75" x14ac:dyDescent="0.25">
      <c r="A122" s="195"/>
      <c r="B122" s="9" t="s">
        <v>553</v>
      </c>
      <c r="C122" s="144" t="s">
        <v>555</v>
      </c>
      <c r="D122" s="127"/>
      <c r="E122" s="127">
        <v>60</v>
      </c>
      <c r="F122" s="127">
        <v>75</v>
      </c>
      <c r="G122" s="127">
        <f>F122</f>
        <v>75</v>
      </c>
      <c r="H122" s="127">
        <v>0</v>
      </c>
      <c r="I122" s="41">
        <v>75</v>
      </c>
      <c r="J122" s="57"/>
      <c r="K122" s="127"/>
      <c r="L122" s="178"/>
      <c r="M122" s="178"/>
      <c r="N122" s="178"/>
      <c r="O122" s="178"/>
      <c r="P122" s="178"/>
      <c r="Q122" s="178"/>
    </row>
    <row r="123" spans="1:17" s="179" customFormat="1" ht="15.75" x14ac:dyDescent="0.25">
      <c r="A123" s="195"/>
      <c r="B123" s="9" t="s">
        <v>556</v>
      </c>
      <c r="C123" s="144"/>
      <c r="D123" s="127"/>
      <c r="E123" s="127">
        <v>60</v>
      </c>
      <c r="F123" s="127">
        <v>60</v>
      </c>
      <c r="G123" s="127">
        <f>F123</f>
        <v>60</v>
      </c>
      <c r="H123" s="127">
        <v>0</v>
      </c>
      <c r="I123" s="41">
        <v>60</v>
      </c>
      <c r="J123" s="57"/>
      <c r="K123" s="127"/>
      <c r="L123" s="178"/>
      <c r="M123" s="178"/>
      <c r="N123" s="178"/>
      <c r="O123" s="178"/>
      <c r="P123" s="178"/>
      <c r="Q123" s="178"/>
    </row>
    <row r="124" spans="1:17" s="179" customFormat="1" ht="75.75" customHeight="1" x14ac:dyDescent="0.25">
      <c r="A124" s="232" t="s">
        <v>557</v>
      </c>
      <c r="B124" s="233"/>
      <c r="C124" s="233"/>
      <c r="D124" s="233"/>
      <c r="E124" s="233"/>
      <c r="F124" s="233"/>
      <c r="G124" s="233"/>
      <c r="H124" s="233"/>
      <c r="I124" s="233"/>
      <c r="J124" s="234"/>
      <c r="K124" s="127"/>
      <c r="L124" s="178"/>
      <c r="M124" s="178"/>
      <c r="N124" s="178"/>
      <c r="O124" s="178"/>
      <c r="P124" s="178"/>
      <c r="Q124" s="178"/>
    </row>
    <row r="125" spans="1:17" s="179" customFormat="1" ht="15.75" x14ac:dyDescent="0.25">
      <c r="A125" s="196" t="s">
        <v>41</v>
      </c>
      <c r="B125" s="58" t="s">
        <v>42</v>
      </c>
      <c r="C125" s="30"/>
      <c r="D125" s="30"/>
      <c r="E125" s="30"/>
      <c r="F125" s="30"/>
      <c r="G125" s="30"/>
      <c r="H125" s="197"/>
      <c r="I125" s="197"/>
      <c r="J125" s="154"/>
      <c r="K125" s="184"/>
      <c r="L125" s="178"/>
      <c r="M125" s="178"/>
      <c r="N125" s="178"/>
      <c r="O125" s="178"/>
      <c r="P125" s="178"/>
      <c r="Q125" s="178"/>
    </row>
    <row r="126" spans="1:17" s="179" customFormat="1" ht="15.75" x14ac:dyDescent="0.25">
      <c r="A126" s="194"/>
      <c r="B126" s="57"/>
      <c r="C126" s="19"/>
      <c r="D126" s="19"/>
      <c r="E126" s="19"/>
      <c r="F126" s="19"/>
      <c r="G126" s="19"/>
      <c r="H126" s="26"/>
      <c r="I126" s="26"/>
      <c r="J126" s="9"/>
      <c r="K126" s="181"/>
      <c r="L126" s="178"/>
      <c r="M126" s="178"/>
      <c r="N126" s="178"/>
      <c r="O126" s="178"/>
      <c r="P126" s="178"/>
      <c r="Q126" s="178"/>
    </row>
    <row r="127" spans="1:17" s="179" customFormat="1" ht="15.75" x14ac:dyDescent="0.25">
      <c r="A127" s="195"/>
      <c r="B127" s="43" t="s">
        <v>43</v>
      </c>
      <c r="C127" s="53"/>
      <c r="D127" s="53"/>
      <c r="E127" s="53"/>
      <c r="F127" s="53"/>
      <c r="G127" s="53"/>
      <c r="H127" s="44"/>
      <c r="I127" s="44"/>
      <c r="J127" s="155" t="s">
        <v>178</v>
      </c>
      <c r="K127" s="203"/>
      <c r="L127" s="178"/>
      <c r="M127" s="178"/>
      <c r="N127" s="178"/>
      <c r="O127" s="178"/>
      <c r="P127" s="178"/>
      <c r="Q127" s="178"/>
    </row>
    <row r="128" spans="1:17" s="179" customFormat="1" ht="15.75" x14ac:dyDescent="0.25">
      <c r="A128" s="195"/>
      <c r="B128" s="9" t="s">
        <v>44</v>
      </c>
      <c r="C128" s="54">
        <v>350</v>
      </c>
      <c r="D128" s="54">
        <v>400</v>
      </c>
      <c r="E128" s="54">
        <v>400</v>
      </c>
      <c r="F128" s="54">
        <v>400</v>
      </c>
      <c r="G128" s="127">
        <f>F128</f>
        <v>400</v>
      </c>
      <c r="H128" s="41">
        <v>0</v>
      </c>
      <c r="I128" s="41">
        <f>G128+H128</f>
        <v>400</v>
      </c>
      <c r="J128" s="150"/>
      <c r="K128" s="186"/>
      <c r="L128" s="178"/>
      <c r="M128" s="178"/>
      <c r="N128" s="178"/>
      <c r="O128" s="178"/>
      <c r="P128" s="178"/>
      <c r="Q128" s="178"/>
    </row>
    <row r="129" spans="1:17" s="179" customFormat="1" ht="15.75" x14ac:dyDescent="0.25">
      <c r="A129" s="195"/>
      <c r="B129" s="9" t="s">
        <v>45</v>
      </c>
      <c r="C129" s="54">
        <v>200</v>
      </c>
      <c r="D129" s="54">
        <v>250</v>
      </c>
      <c r="E129" s="54">
        <v>250</v>
      </c>
      <c r="F129" s="54">
        <v>250</v>
      </c>
      <c r="G129" s="127">
        <f>F129</f>
        <v>250</v>
      </c>
      <c r="H129" s="41">
        <v>0</v>
      </c>
      <c r="I129" s="41">
        <f>G129+H129</f>
        <v>250</v>
      </c>
      <c r="J129" s="150"/>
      <c r="K129" s="186"/>
      <c r="L129" s="178"/>
      <c r="M129" s="178"/>
      <c r="N129" s="178"/>
      <c r="O129" s="178"/>
      <c r="P129" s="178"/>
      <c r="Q129" s="178"/>
    </row>
    <row r="130" spans="1:17" s="179" customFormat="1" ht="15.75" x14ac:dyDescent="0.25">
      <c r="A130" s="195"/>
      <c r="B130" s="9" t="s">
        <v>46</v>
      </c>
      <c r="C130" s="54">
        <v>250</v>
      </c>
      <c r="D130" s="54">
        <v>300</v>
      </c>
      <c r="E130" s="54">
        <v>300</v>
      </c>
      <c r="F130" s="54">
        <v>300</v>
      </c>
      <c r="G130" s="127">
        <f>F130</f>
        <v>300</v>
      </c>
      <c r="H130" s="41">
        <v>0</v>
      </c>
      <c r="I130" s="41">
        <f>G130+H130</f>
        <v>300</v>
      </c>
      <c r="J130" s="150"/>
      <c r="K130" s="186"/>
      <c r="L130" s="178"/>
      <c r="M130" s="178"/>
      <c r="N130" s="178"/>
      <c r="O130" s="178"/>
      <c r="P130" s="178"/>
      <c r="Q130" s="178"/>
    </row>
    <row r="131" spans="1:17" s="179" customFormat="1" ht="15.75" x14ac:dyDescent="0.25">
      <c r="A131" s="195"/>
      <c r="B131" s="9" t="s">
        <v>47</v>
      </c>
      <c r="C131" s="41">
        <v>50</v>
      </c>
      <c r="D131" s="41">
        <v>100</v>
      </c>
      <c r="E131" s="54">
        <v>100</v>
      </c>
      <c r="F131" s="54">
        <v>100</v>
      </c>
      <c r="G131" s="127">
        <f>F131</f>
        <v>100</v>
      </c>
      <c r="H131" s="41">
        <v>0</v>
      </c>
      <c r="I131" s="41">
        <f>G131+H131</f>
        <v>100</v>
      </c>
      <c r="J131" s="150"/>
      <c r="K131" s="186"/>
      <c r="L131" s="178"/>
      <c r="M131" s="178"/>
      <c r="N131" s="178"/>
      <c r="O131" s="178"/>
      <c r="P131" s="178"/>
      <c r="Q131" s="178"/>
    </row>
    <row r="132" spans="1:17" s="179" customFormat="1" ht="15.75" x14ac:dyDescent="0.25">
      <c r="A132" s="195"/>
      <c r="B132" s="9"/>
      <c r="C132" s="26"/>
      <c r="D132" s="26"/>
      <c r="E132" s="26"/>
      <c r="F132" s="26"/>
      <c r="G132" s="26"/>
      <c r="H132" s="26"/>
      <c r="I132" s="26"/>
      <c r="J132" s="9"/>
      <c r="K132" s="181"/>
      <c r="L132" s="178"/>
      <c r="M132" s="178"/>
      <c r="N132" s="178"/>
      <c r="O132" s="178"/>
      <c r="P132" s="178"/>
      <c r="Q132" s="178"/>
    </row>
    <row r="133" spans="1:17" s="179" customFormat="1" ht="30" x14ac:dyDescent="0.25">
      <c r="A133" s="195"/>
      <c r="B133" s="43" t="s">
        <v>48</v>
      </c>
      <c r="C133" s="23">
        <v>300</v>
      </c>
      <c r="D133" s="23">
        <v>400</v>
      </c>
      <c r="E133" s="23">
        <v>400</v>
      </c>
      <c r="F133" s="23">
        <v>400</v>
      </c>
      <c r="G133" s="23">
        <f>F133</f>
        <v>400</v>
      </c>
      <c r="H133" s="23">
        <v>0</v>
      </c>
      <c r="I133" s="23">
        <f>G133+H133</f>
        <v>400</v>
      </c>
      <c r="J133" s="43" t="s">
        <v>49</v>
      </c>
      <c r="K133" s="23"/>
      <c r="L133" s="178"/>
      <c r="M133" s="178"/>
      <c r="N133" s="178"/>
      <c r="O133" s="178"/>
      <c r="P133" s="178"/>
      <c r="Q133" s="178"/>
    </row>
    <row r="134" spans="1:17" s="179" customFormat="1" ht="15.75" x14ac:dyDescent="0.25">
      <c r="A134" s="195"/>
      <c r="B134" s="57"/>
      <c r="C134" s="26"/>
      <c r="D134" s="26"/>
      <c r="E134" s="26"/>
      <c r="F134" s="26"/>
      <c r="G134" s="26"/>
      <c r="H134" s="26"/>
      <c r="I134" s="26"/>
      <c r="J134" s="9"/>
      <c r="K134" s="181"/>
      <c r="L134" s="178"/>
      <c r="M134" s="178"/>
      <c r="N134" s="178"/>
      <c r="O134" s="178"/>
      <c r="P134" s="178"/>
      <c r="Q134" s="178"/>
    </row>
    <row r="135" spans="1:17" s="179" customFormat="1" ht="15.75" x14ac:dyDescent="0.25">
      <c r="A135" s="195"/>
      <c r="B135" s="43" t="s">
        <v>50</v>
      </c>
      <c r="C135" s="44" t="s">
        <v>51</v>
      </c>
      <c r="D135" s="44"/>
      <c r="E135" s="44"/>
      <c r="F135" s="44"/>
      <c r="G135" s="44"/>
      <c r="H135" s="44"/>
      <c r="I135" s="44"/>
      <c r="J135" s="43" t="s">
        <v>52</v>
      </c>
      <c r="K135" s="203"/>
      <c r="L135" s="178"/>
      <c r="M135" s="178"/>
      <c r="N135" s="178"/>
      <c r="O135" s="178"/>
      <c r="P135" s="178"/>
      <c r="Q135" s="178"/>
    </row>
    <row r="136" spans="1:17" s="179" customFormat="1" ht="15.75" x14ac:dyDescent="0.25">
      <c r="A136" s="195"/>
      <c r="B136" s="57"/>
      <c r="C136" s="26"/>
      <c r="D136" s="26"/>
      <c r="E136" s="26"/>
      <c r="F136" s="26"/>
      <c r="G136" s="26"/>
      <c r="H136" s="26"/>
      <c r="I136" s="26"/>
      <c r="J136" s="9"/>
      <c r="K136" s="181"/>
      <c r="L136" s="178"/>
      <c r="M136" s="178"/>
      <c r="N136" s="178"/>
      <c r="O136" s="178"/>
      <c r="P136" s="178"/>
      <c r="Q136" s="178"/>
    </row>
    <row r="137" spans="1:17" s="179" customFormat="1" ht="15.75" x14ac:dyDescent="0.25">
      <c r="A137" s="195"/>
      <c r="B137" s="43" t="s">
        <v>575</v>
      </c>
      <c r="C137" s="53"/>
      <c r="D137" s="53"/>
      <c r="E137" s="53"/>
      <c r="F137" s="53"/>
      <c r="G137" s="53"/>
      <c r="H137" s="44"/>
      <c r="I137" s="44"/>
      <c r="J137" s="155" t="s">
        <v>576</v>
      </c>
      <c r="K137" s="203"/>
      <c r="L137" s="178"/>
      <c r="M137" s="178"/>
      <c r="N137" s="178"/>
      <c r="O137" s="178"/>
      <c r="P137" s="178"/>
      <c r="Q137" s="178"/>
    </row>
    <row r="138" spans="1:17" s="179" customFormat="1" ht="30" x14ac:dyDescent="0.25">
      <c r="A138" s="195"/>
      <c r="B138" s="9" t="s">
        <v>578</v>
      </c>
      <c r="C138" s="26"/>
      <c r="D138" s="26"/>
      <c r="E138" s="54">
        <v>130</v>
      </c>
      <c r="F138" s="54">
        <v>130</v>
      </c>
      <c r="G138" s="54">
        <v>130</v>
      </c>
      <c r="H138" s="41">
        <v>0</v>
      </c>
      <c r="I138" s="54">
        <f>G138+H138</f>
        <v>130</v>
      </c>
      <c r="J138" s="9"/>
      <c r="K138" s="54"/>
      <c r="L138" s="178"/>
      <c r="M138" s="178"/>
      <c r="N138" s="178"/>
      <c r="O138" s="178"/>
      <c r="P138" s="178"/>
      <c r="Q138" s="178"/>
    </row>
    <row r="139" spans="1:17" s="179" customFormat="1" ht="30" x14ac:dyDescent="0.25">
      <c r="A139" s="195"/>
      <c r="B139" s="9" t="s">
        <v>579</v>
      </c>
      <c r="C139" s="26"/>
      <c r="D139" s="26"/>
      <c r="E139" s="54">
        <v>350</v>
      </c>
      <c r="F139" s="54">
        <v>350</v>
      </c>
      <c r="G139" s="54">
        <v>350</v>
      </c>
      <c r="H139" s="41">
        <v>0</v>
      </c>
      <c r="I139" s="54">
        <f>G139+H139</f>
        <v>350</v>
      </c>
      <c r="J139" s="9"/>
      <c r="K139" s="54"/>
      <c r="L139" s="178"/>
      <c r="M139" s="178"/>
      <c r="N139" s="178"/>
      <c r="O139" s="178"/>
      <c r="P139" s="178"/>
      <c r="Q139" s="178"/>
    </row>
    <row r="140" spans="1:17" s="179" customFormat="1" ht="60" x14ac:dyDescent="0.25">
      <c r="A140" s="195"/>
      <c r="B140" s="9" t="s">
        <v>580</v>
      </c>
      <c r="C140" s="26"/>
      <c r="D140" s="26"/>
      <c r="E140" s="54">
        <v>350</v>
      </c>
      <c r="F140" s="54">
        <v>350</v>
      </c>
      <c r="G140" s="54">
        <v>350</v>
      </c>
      <c r="H140" s="41">
        <v>0</v>
      </c>
      <c r="I140" s="54">
        <f>G140+H140</f>
        <v>350</v>
      </c>
      <c r="J140" s="9"/>
      <c r="K140" s="54"/>
      <c r="L140" s="178"/>
      <c r="M140" s="178"/>
      <c r="N140" s="178"/>
      <c r="O140" s="178"/>
      <c r="P140" s="178"/>
      <c r="Q140" s="178"/>
    </row>
    <row r="141" spans="1:17" s="179" customFormat="1" ht="30" x14ac:dyDescent="0.25">
      <c r="A141" s="195"/>
      <c r="B141" s="9" t="s">
        <v>581</v>
      </c>
      <c r="C141" s="26"/>
      <c r="D141" s="26"/>
      <c r="E141" s="54">
        <v>50</v>
      </c>
      <c r="F141" s="54">
        <v>50</v>
      </c>
      <c r="G141" s="54">
        <v>50</v>
      </c>
      <c r="H141" s="41">
        <v>0</v>
      </c>
      <c r="I141" s="54">
        <f>G141+H141</f>
        <v>50</v>
      </c>
      <c r="J141" s="9"/>
      <c r="K141" s="54"/>
      <c r="L141" s="178"/>
      <c r="M141" s="178"/>
      <c r="N141" s="178"/>
      <c r="O141" s="178"/>
      <c r="P141" s="178"/>
      <c r="Q141" s="178"/>
    </row>
    <row r="142" spans="1:17" s="179" customFormat="1" ht="30" x14ac:dyDescent="0.25">
      <c r="A142" s="195"/>
      <c r="B142" s="9" t="s">
        <v>582</v>
      </c>
      <c r="C142" s="26"/>
      <c r="D142" s="26"/>
      <c r="E142" s="26" t="s">
        <v>577</v>
      </c>
      <c r="F142" s="26" t="s">
        <v>577</v>
      </c>
      <c r="G142" s="26" t="s">
        <v>577</v>
      </c>
      <c r="H142" s="41">
        <v>0</v>
      </c>
      <c r="I142" s="26"/>
      <c r="J142" s="9"/>
      <c r="K142" s="26"/>
      <c r="L142" s="178"/>
      <c r="M142" s="178"/>
      <c r="N142" s="178"/>
      <c r="O142" s="178"/>
      <c r="P142" s="178"/>
      <c r="Q142" s="178"/>
    </row>
    <row r="143" spans="1:17" s="179" customFormat="1" ht="15.75" x14ac:dyDescent="0.25">
      <c r="A143" s="195"/>
      <c r="B143" s="9"/>
      <c r="C143" s="26"/>
      <c r="D143" s="26"/>
      <c r="E143" s="26"/>
      <c r="F143" s="26"/>
      <c r="G143" s="26"/>
      <c r="H143" s="41"/>
      <c r="I143" s="229"/>
      <c r="J143" s="9"/>
      <c r="K143" s="204"/>
      <c r="L143" s="178"/>
      <c r="M143" s="178"/>
      <c r="N143" s="178"/>
      <c r="O143" s="178"/>
      <c r="P143" s="178"/>
      <c r="Q143" s="178"/>
    </row>
    <row r="144" spans="1:17" s="179" customFormat="1" ht="30" x14ac:dyDescent="0.25">
      <c r="A144" s="195"/>
      <c r="B144" s="43" t="s">
        <v>583</v>
      </c>
      <c r="C144" s="53"/>
      <c r="D144" s="53"/>
      <c r="E144" s="53"/>
      <c r="F144" s="53"/>
      <c r="G144" s="53"/>
      <c r="H144" s="44"/>
      <c r="I144" s="44"/>
      <c r="J144" s="155" t="s">
        <v>594</v>
      </c>
      <c r="K144" s="203"/>
      <c r="L144" s="178"/>
      <c r="M144" s="178"/>
      <c r="N144" s="178"/>
      <c r="O144" s="178"/>
      <c r="P144" s="178"/>
      <c r="Q144" s="178"/>
    </row>
    <row r="145" spans="1:17" s="179" customFormat="1" ht="30" x14ac:dyDescent="0.25">
      <c r="A145" s="195"/>
      <c r="B145" s="9" t="s">
        <v>584</v>
      </c>
      <c r="C145" s="26"/>
      <c r="D145" s="26"/>
      <c r="E145" s="54">
        <v>225</v>
      </c>
      <c r="F145" s="54">
        <v>225</v>
      </c>
      <c r="G145" s="54">
        <v>225</v>
      </c>
      <c r="H145" s="41">
        <v>0</v>
      </c>
      <c r="I145" s="229">
        <f>G145+H145</f>
        <v>225</v>
      </c>
      <c r="J145" s="9"/>
      <c r="K145" s="204"/>
      <c r="L145" s="178"/>
      <c r="M145" s="178"/>
      <c r="N145" s="178"/>
      <c r="O145" s="178"/>
      <c r="P145" s="178"/>
      <c r="Q145" s="178"/>
    </row>
    <row r="146" spans="1:17" s="179" customFormat="1" ht="15.75" x14ac:dyDescent="0.25">
      <c r="A146" s="195"/>
      <c r="B146" s="9" t="s">
        <v>585</v>
      </c>
      <c r="C146" s="26"/>
      <c r="D146" s="26"/>
      <c r="E146" s="54">
        <v>225</v>
      </c>
      <c r="F146" s="54">
        <v>225</v>
      </c>
      <c r="G146" s="54">
        <v>225</v>
      </c>
      <c r="H146" s="41">
        <v>0</v>
      </c>
      <c r="I146" s="229">
        <f>G146+H146</f>
        <v>225</v>
      </c>
      <c r="J146" s="9"/>
      <c r="K146" s="204"/>
      <c r="L146" s="178"/>
      <c r="M146" s="178"/>
      <c r="N146" s="178"/>
      <c r="O146" s="178"/>
      <c r="P146" s="178"/>
      <c r="Q146" s="178"/>
    </row>
    <row r="147" spans="1:17" s="179" customFormat="1" ht="30" x14ac:dyDescent="0.25">
      <c r="A147" s="195"/>
      <c r="B147" s="9" t="s">
        <v>586</v>
      </c>
      <c r="C147" s="26"/>
      <c r="D147" s="26"/>
      <c r="E147" s="54">
        <v>225</v>
      </c>
      <c r="F147" s="54">
        <v>225</v>
      </c>
      <c r="G147" s="54">
        <v>225</v>
      </c>
      <c r="H147" s="41">
        <v>0</v>
      </c>
      <c r="I147" s="229">
        <f>G147+H147</f>
        <v>225</v>
      </c>
      <c r="J147" s="9"/>
      <c r="K147" s="204"/>
      <c r="L147" s="178"/>
      <c r="M147" s="178"/>
      <c r="N147" s="178"/>
      <c r="O147" s="178"/>
      <c r="P147" s="178"/>
      <c r="Q147" s="178"/>
    </row>
    <row r="148" spans="1:17" s="179" customFormat="1" ht="15.75" x14ac:dyDescent="0.25">
      <c r="A148" s="195"/>
      <c r="B148" s="9" t="s">
        <v>587</v>
      </c>
      <c r="C148" s="26"/>
      <c r="D148" s="26"/>
      <c r="E148" s="54">
        <v>225</v>
      </c>
      <c r="F148" s="54">
        <v>225</v>
      </c>
      <c r="G148" s="54">
        <v>225</v>
      </c>
      <c r="H148" s="41">
        <v>0</v>
      </c>
      <c r="I148" s="229">
        <f>G148+H148</f>
        <v>225</v>
      </c>
      <c r="J148" s="9"/>
      <c r="K148" s="204"/>
      <c r="L148" s="178"/>
      <c r="M148" s="178"/>
      <c r="N148" s="178"/>
      <c r="O148" s="178"/>
      <c r="P148" s="178"/>
      <c r="Q148" s="178"/>
    </row>
    <row r="149" spans="1:17" s="179" customFormat="1" ht="15.75" x14ac:dyDescent="0.25">
      <c r="A149" s="195"/>
      <c r="B149" s="9" t="s">
        <v>588</v>
      </c>
      <c r="C149" s="26"/>
      <c r="D149" s="26"/>
      <c r="E149" s="54" t="s">
        <v>590</v>
      </c>
      <c r="F149" s="54" t="s">
        <v>590</v>
      </c>
      <c r="G149" s="54" t="s">
        <v>590</v>
      </c>
      <c r="H149" s="41"/>
      <c r="I149" s="229"/>
      <c r="J149" s="9"/>
      <c r="K149" s="204"/>
      <c r="L149" s="178"/>
      <c r="M149" s="178"/>
      <c r="N149" s="178"/>
      <c r="O149" s="178"/>
      <c r="P149" s="178"/>
      <c r="Q149" s="178"/>
    </row>
    <row r="150" spans="1:17" s="179" customFormat="1" ht="15.75" x14ac:dyDescent="0.25">
      <c r="A150" s="195"/>
      <c r="B150" s="9" t="s">
        <v>589</v>
      </c>
      <c r="C150" s="26"/>
      <c r="D150" s="26"/>
      <c r="E150" s="54">
        <v>200</v>
      </c>
      <c r="F150" s="54">
        <v>200</v>
      </c>
      <c r="G150" s="54">
        <v>200</v>
      </c>
      <c r="H150" s="41">
        <v>0</v>
      </c>
      <c r="I150" s="229">
        <f>G150+H150</f>
        <v>200</v>
      </c>
      <c r="J150" s="9"/>
      <c r="K150" s="204"/>
      <c r="L150" s="178"/>
      <c r="M150" s="178"/>
      <c r="N150" s="178"/>
      <c r="O150" s="178"/>
      <c r="P150" s="178"/>
      <c r="Q150" s="178"/>
    </row>
    <row r="151" spans="1:17" s="179" customFormat="1" ht="15.75" x14ac:dyDescent="0.25">
      <c r="A151" s="195"/>
      <c r="B151" s="9"/>
      <c r="C151" s="26"/>
      <c r="D151" s="26"/>
      <c r="E151" s="54"/>
      <c r="F151" s="54"/>
      <c r="G151" s="54"/>
      <c r="H151" s="41"/>
      <c r="I151" s="229"/>
      <c r="J151" s="9"/>
      <c r="K151" s="204"/>
      <c r="L151" s="178"/>
      <c r="M151" s="178"/>
      <c r="N151" s="178"/>
      <c r="O151" s="178"/>
      <c r="P151" s="178"/>
      <c r="Q151" s="178"/>
    </row>
    <row r="152" spans="1:17" s="179" customFormat="1" ht="30" x14ac:dyDescent="0.25">
      <c r="A152" s="195"/>
      <c r="B152" s="43" t="s">
        <v>591</v>
      </c>
      <c r="C152" s="53"/>
      <c r="D152" s="53"/>
      <c r="E152" s="53"/>
      <c r="F152" s="53"/>
      <c r="G152" s="53"/>
      <c r="H152" s="44"/>
      <c r="I152" s="44"/>
      <c r="J152" s="155" t="s">
        <v>595</v>
      </c>
      <c r="K152" s="203"/>
      <c r="L152" s="178"/>
      <c r="M152" s="178"/>
      <c r="N152" s="178"/>
      <c r="O152" s="178"/>
      <c r="P152" s="178"/>
      <c r="Q152" s="178"/>
    </row>
    <row r="153" spans="1:17" s="179" customFormat="1" ht="15.75" x14ac:dyDescent="0.25">
      <c r="A153" s="195"/>
      <c r="B153" s="9" t="s">
        <v>592</v>
      </c>
      <c r="C153" s="26"/>
      <c r="D153" s="26"/>
      <c r="E153" s="54">
        <v>450</v>
      </c>
      <c r="F153" s="54">
        <v>450</v>
      </c>
      <c r="G153" s="54">
        <v>450</v>
      </c>
      <c r="H153" s="41">
        <v>0</v>
      </c>
      <c r="I153" s="229">
        <v>450</v>
      </c>
      <c r="J153" s="9"/>
      <c r="K153" s="204"/>
      <c r="L153" s="178"/>
      <c r="M153" s="178"/>
      <c r="N153" s="178"/>
      <c r="O153" s="178"/>
      <c r="P153" s="178"/>
      <c r="Q153" s="178"/>
    </row>
    <row r="154" spans="1:17" s="179" customFormat="1" ht="15.75" x14ac:dyDescent="0.25">
      <c r="A154" s="195"/>
      <c r="B154" s="9" t="s">
        <v>593</v>
      </c>
      <c r="C154" s="26"/>
      <c r="D154" s="26"/>
      <c r="E154" s="54">
        <v>450</v>
      </c>
      <c r="F154" s="54">
        <v>450</v>
      </c>
      <c r="G154" s="54">
        <v>450</v>
      </c>
      <c r="H154" s="41">
        <v>0</v>
      </c>
      <c r="I154" s="229">
        <v>450</v>
      </c>
      <c r="J154" s="9"/>
      <c r="K154" s="204"/>
      <c r="L154" s="178"/>
      <c r="M154" s="178"/>
      <c r="N154" s="178"/>
      <c r="O154" s="178"/>
      <c r="P154" s="178"/>
      <c r="Q154" s="178"/>
    </row>
    <row r="155" spans="1:17" s="179" customFormat="1" ht="15.75" x14ac:dyDescent="0.25">
      <c r="A155" s="195"/>
      <c r="B155" s="57"/>
      <c r="C155" s="26"/>
      <c r="D155" s="26"/>
      <c r="E155" s="26"/>
      <c r="F155" s="26"/>
      <c r="G155" s="26"/>
      <c r="H155" s="26"/>
      <c r="I155" s="26"/>
      <c r="J155" s="9"/>
      <c r="K155" s="181"/>
      <c r="L155" s="178"/>
      <c r="M155" s="178"/>
      <c r="N155" s="178"/>
      <c r="O155" s="178"/>
      <c r="P155" s="178"/>
      <c r="Q155" s="178"/>
    </row>
    <row r="156" spans="1:17" s="179" customFormat="1" ht="15.75" x14ac:dyDescent="0.25">
      <c r="A156" s="196" t="s">
        <v>53</v>
      </c>
      <c r="B156" s="58" t="s">
        <v>54</v>
      </c>
      <c r="C156" s="30"/>
      <c r="D156" s="30"/>
      <c r="E156" s="30"/>
      <c r="F156" s="30"/>
      <c r="G156" s="30"/>
      <c r="H156" s="197"/>
      <c r="I156" s="197"/>
      <c r="J156" s="154"/>
      <c r="K156" s="184"/>
      <c r="L156" s="178"/>
      <c r="M156" s="178"/>
      <c r="N156" s="178"/>
      <c r="O156" s="178"/>
      <c r="P156" s="178"/>
      <c r="Q156" s="178"/>
    </row>
    <row r="157" spans="1:17" s="179" customFormat="1" ht="15.75" x14ac:dyDescent="0.25">
      <c r="A157" s="194"/>
      <c r="B157" s="57"/>
      <c r="C157" s="19"/>
      <c r="D157" s="19"/>
      <c r="E157" s="19"/>
      <c r="F157" s="19"/>
      <c r="G157" s="19"/>
      <c r="H157" s="26"/>
      <c r="I157" s="26"/>
      <c r="J157" s="9"/>
      <c r="K157" s="181"/>
      <c r="L157" s="178"/>
      <c r="M157" s="178"/>
      <c r="N157" s="178"/>
      <c r="O157" s="178"/>
      <c r="P157" s="178"/>
      <c r="Q157" s="178"/>
    </row>
    <row r="158" spans="1:17" s="179" customFormat="1" ht="15.75" x14ac:dyDescent="0.25">
      <c r="A158" s="195"/>
      <c r="B158" s="43" t="s">
        <v>55</v>
      </c>
      <c r="C158" s="40"/>
      <c r="D158" s="40"/>
      <c r="E158" s="40"/>
      <c r="F158" s="40"/>
      <c r="G158" s="40"/>
      <c r="H158" s="44"/>
      <c r="I158" s="44"/>
      <c r="J158" s="85"/>
      <c r="K158" s="203"/>
      <c r="L158" s="178"/>
      <c r="M158" s="178"/>
      <c r="N158" s="178"/>
      <c r="O158" s="178"/>
      <c r="P158" s="178"/>
      <c r="Q158" s="178"/>
    </row>
    <row r="159" spans="1:17" s="179" customFormat="1" ht="45" x14ac:dyDescent="0.25">
      <c r="A159" s="195"/>
      <c r="B159" s="9" t="s">
        <v>56</v>
      </c>
      <c r="C159" s="26" t="s">
        <v>321</v>
      </c>
      <c r="D159" s="26" t="s">
        <v>318</v>
      </c>
      <c r="E159" s="26" t="s">
        <v>318</v>
      </c>
      <c r="F159" s="26" t="s">
        <v>609</v>
      </c>
      <c r="G159" s="26" t="s">
        <v>609</v>
      </c>
      <c r="H159" s="26"/>
      <c r="I159" s="26"/>
      <c r="J159" s="57"/>
      <c r="K159" s="181"/>
      <c r="L159" s="178"/>
      <c r="M159" s="178"/>
      <c r="N159" s="178"/>
      <c r="O159" s="178"/>
      <c r="P159" s="178"/>
      <c r="Q159" s="178"/>
    </row>
    <row r="160" spans="1:17" s="179" customFormat="1" ht="30" x14ac:dyDescent="0.25">
      <c r="A160" s="195"/>
      <c r="B160" s="9" t="s">
        <v>57</v>
      </c>
      <c r="C160" s="26" t="s">
        <v>319</v>
      </c>
      <c r="D160" s="26" t="s">
        <v>320</v>
      </c>
      <c r="E160" s="26" t="s">
        <v>320</v>
      </c>
      <c r="F160" s="226" t="s">
        <v>610</v>
      </c>
      <c r="G160" s="226" t="s">
        <v>610</v>
      </c>
      <c r="H160" s="26"/>
      <c r="I160" s="26"/>
      <c r="J160" s="57"/>
      <c r="K160" s="181"/>
      <c r="L160" s="178"/>
      <c r="M160" s="178"/>
      <c r="N160" s="178"/>
      <c r="O160" s="178"/>
      <c r="P160" s="178"/>
      <c r="Q160" s="178"/>
    </row>
    <row r="161" spans="1:17" s="179" customFormat="1" ht="15.75" x14ac:dyDescent="0.25">
      <c r="A161" s="195"/>
      <c r="B161" s="57"/>
      <c r="C161" s="26"/>
      <c r="D161" s="26"/>
      <c r="E161" s="26"/>
      <c r="F161" s="26"/>
      <c r="G161" s="26"/>
      <c r="H161" s="26"/>
      <c r="I161" s="26"/>
      <c r="J161" s="9"/>
      <c r="K161" s="181"/>
      <c r="L161" s="178"/>
      <c r="M161" s="178"/>
      <c r="N161" s="178"/>
      <c r="O161" s="178"/>
      <c r="P161" s="178"/>
      <c r="Q161" s="178"/>
    </row>
    <row r="162" spans="1:17" s="179" customFormat="1" ht="15.75" x14ac:dyDescent="0.25">
      <c r="A162" s="196" t="s">
        <v>58</v>
      </c>
      <c r="B162" s="58" t="s">
        <v>196</v>
      </c>
      <c r="C162" s="30"/>
      <c r="D162" s="30"/>
      <c r="E162" s="30"/>
      <c r="F162" s="30"/>
      <c r="G162" s="30"/>
      <c r="H162" s="205"/>
      <c r="I162" s="205"/>
      <c r="J162" s="156"/>
      <c r="K162" s="206"/>
      <c r="L162" s="178"/>
      <c r="M162" s="178"/>
      <c r="N162" s="178"/>
      <c r="O162" s="178"/>
      <c r="P162" s="178"/>
      <c r="Q162" s="178"/>
    </row>
    <row r="163" spans="1:17" s="179" customFormat="1" ht="30" x14ac:dyDescent="0.25">
      <c r="A163" s="194"/>
      <c r="B163" s="9" t="s">
        <v>179</v>
      </c>
      <c r="C163" s="41" t="s">
        <v>59</v>
      </c>
      <c r="D163" s="41"/>
      <c r="E163" s="41" t="s">
        <v>59</v>
      </c>
      <c r="F163" s="41" t="s">
        <v>59</v>
      </c>
      <c r="G163" s="41" t="s">
        <v>59</v>
      </c>
      <c r="H163" s="26"/>
      <c r="I163" s="41"/>
      <c r="J163" s="57" t="s">
        <v>60</v>
      </c>
      <c r="K163" s="186"/>
      <c r="L163" s="178"/>
      <c r="M163" s="178"/>
      <c r="N163" s="178"/>
      <c r="O163" s="178"/>
      <c r="P163" s="178"/>
      <c r="Q163" s="178"/>
    </row>
    <row r="164" spans="1:17" s="179" customFormat="1" ht="15.75" x14ac:dyDescent="0.25">
      <c r="A164" s="195"/>
      <c r="B164" s="57"/>
      <c r="C164" s="26"/>
      <c r="D164" s="26"/>
      <c r="E164" s="26"/>
      <c r="F164" s="26"/>
      <c r="G164" s="26"/>
      <c r="H164" s="26"/>
      <c r="I164" s="26"/>
      <c r="J164" s="9"/>
      <c r="K164" s="181"/>
      <c r="L164" s="178"/>
      <c r="M164" s="178"/>
      <c r="N164" s="178"/>
      <c r="O164" s="178"/>
      <c r="P164" s="178"/>
      <c r="Q164" s="178"/>
    </row>
    <row r="165" spans="1:17" s="179" customFormat="1" ht="15.75" x14ac:dyDescent="0.25">
      <c r="A165" s="207" t="s">
        <v>61</v>
      </c>
      <c r="B165" s="58" t="s">
        <v>62</v>
      </c>
      <c r="C165" s="30"/>
      <c r="D165" s="30"/>
      <c r="E165" s="30"/>
      <c r="F165" s="30"/>
      <c r="G165" s="30"/>
      <c r="H165" s="30"/>
      <c r="I165" s="30"/>
      <c r="J165" s="59" t="s">
        <v>63</v>
      </c>
      <c r="K165" s="30"/>
      <c r="L165" s="208"/>
      <c r="M165" s="208"/>
      <c r="N165" s="208"/>
      <c r="O165" s="208"/>
      <c r="P165" s="208"/>
      <c r="Q165" s="208"/>
    </row>
    <row r="166" spans="1:17" s="179" customFormat="1" ht="47.25" customHeight="1" x14ac:dyDescent="0.25">
      <c r="A166" s="194"/>
      <c r="B166" s="57"/>
      <c r="C166" s="19"/>
      <c r="D166" s="19"/>
      <c r="E166" s="19"/>
      <c r="F166" s="19"/>
      <c r="G166" s="19"/>
      <c r="H166" s="19"/>
      <c r="I166" s="230"/>
      <c r="J166" s="123" t="s">
        <v>64</v>
      </c>
      <c r="K166" s="209"/>
      <c r="L166" s="178"/>
      <c r="M166" s="178"/>
      <c r="N166" s="178"/>
      <c r="O166" s="178"/>
      <c r="P166" s="178"/>
      <c r="Q166" s="178"/>
    </row>
    <row r="167" spans="1:17" s="179" customFormat="1" ht="90" x14ac:dyDescent="0.25">
      <c r="A167" s="210"/>
      <c r="B167" s="9" t="s">
        <v>407</v>
      </c>
      <c r="C167" s="61">
        <f>(97.25*9%)+97.25</f>
        <v>106.0025</v>
      </c>
      <c r="D167" s="61">
        <v>150</v>
      </c>
      <c r="E167" s="61">
        <f>D167*1.03</f>
        <v>154.5</v>
      </c>
      <c r="F167" s="61">
        <f>E167*1.03</f>
        <v>159.13499999999999</v>
      </c>
      <c r="G167" s="61">
        <f>F167*1.03</f>
        <v>163.90905000000001</v>
      </c>
      <c r="H167" s="41">
        <f t="shared" ref="H167:H174" si="3">+G167*$H$6</f>
        <v>21.308176500000002</v>
      </c>
      <c r="I167" s="41">
        <f t="shared" ref="I167:I174" si="4">+G167+H167</f>
        <v>185.21722650000001</v>
      </c>
      <c r="J167" s="9" t="s">
        <v>361</v>
      </c>
      <c r="K167" s="41">
        <f t="shared" ref="K167:K193" si="5">G167-F167</f>
        <v>4.7740500000000168</v>
      </c>
      <c r="L167" s="178"/>
      <c r="M167" s="178"/>
      <c r="N167" s="178"/>
      <c r="O167" s="178"/>
      <c r="P167" s="178"/>
      <c r="Q167" s="178"/>
    </row>
    <row r="168" spans="1:17" s="179" customFormat="1" ht="75" x14ac:dyDescent="0.25">
      <c r="A168" s="195"/>
      <c r="B168" s="9" t="s">
        <v>408</v>
      </c>
      <c r="C168" s="61">
        <f>(54.64*9%)+54.64</f>
        <v>59.557600000000001</v>
      </c>
      <c r="D168" s="61">
        <v>165</v>
      </c>
      <c r="E168" s="61">
        <f t="shared" ref="E168:E174" si="6">D168*1.03</f>
        <v>169.95000000000002</v>
      </c>
      <c r="F168" s="61">
        <f t="shared" ref="F168:G174" si="7">E168*1.03</f>
        <v>175.04850000000002</v>
      </c>
      <c r="G168" s="61">
        <f t="shared" si="7"/>
        <v>180.29995500000001</v>
      </c>
      <c r="H168" s="41">
        <f t="shared" si="3"/>
        <v>23.438994150000003</v>
      </c>
      <c r="I168" s="41">
        <f t="shared" si="4"/>
        <v>203.73894915000002</v>
      </c>
      <c r="J168" s="9" t="s">
        <v>65</v>
      </c>
      <c r="K168" s="41">
        <f t="shared" si="5"/>
        <v>5.2514549999999929</v>
      </c>
      <c r="L168" s="178"/>
      <c r="M168" s="178"/>
      <c r="N168" s="178"/>
      <c r="O168" s="178"/>
      <c r="P168" s="178"/>
      <c r="Q168" s="178"/>
    </row>
    <row r="169" spans="1:17" s="179" customFormat="1" ht="15.75" x14ac:dyDescent="0.25">
      <c r="A169" s="195"/>
      <c r="B169" s="9" t="s">
        <v>409</v>
      </c>
      <c r="C169" s="61"/>
      <c r="D169" s="61">
        <v>90</v>
      </c>
      <c r="E169" s="61">
        <f t="shared" si="6"/>
        <v>92.7</v>
      </c>
      <c r="F169" s="61">
        <f t="shared" si="7"/>
        <v>95.481000000000009</v>
      </c>
      <c r="G169" s="61">
        <f t="shared" si="7"/>
        <v>98.345430000000007</v>
      </c>
      <c r="H169" s="41">
        <f t="shared" si="3"/>
        <v>12.784905900000002</v>
      </c>
      <c r="I169" s="41">
        <f t="shared" si="4"/>
        <v>111.13033590000001</v>
      </c>
      <c r="J169" s="9"/>
      <c r="K169" s="41">
        <f t="shared" si="5"/>
        <v>2.8644299999999987</v>
      </c>
      <c r="L169" s="178"/>
      <c r="M169" s="178"/>
      <c r="N169" s="178"/>
      <c r="O169" s="178"/>
      <c r="P169" s="178"/>
      <c r="Q169" s="178"/>
    </row>
    <row r="170" spans="1:17" s="179" customFormat="1" ht="15.75" x14ac:dyDescent="0.25">
      <c r="A170" s="195"/>
      <c r="B170" s="9" t="s">
        <v>383</v>
      </c>
      <c r="C170" s="61"/>
      <c r="D170" s="61">
        <v>27.5</v>
      </c>
      <c r="E170" s="61">
        <f t="shared" si="6"/>
        <v>28.324999999999999</v>
      </c>
      <c r="F170" s="61">
        <f t="shared" si="7"/>
        <v>29.17475</v>
      </c>
      <c r="G170" s="61">
        <f t="shared" si="7"/>
        <v>30.049992500000002</v>
      </c>
      <c r="H170" s="41">
        <f t="shared" si="3"/>
        <v>3.9064990250000005</v>
      </c>
      <c r="I170" s="41">
        <f t="shared" si="4"/>
        <v>33.956491525000004</v>
      </c>
      <c r="J170" s="9"/>
      <c r="K170" s="41">
        <f t="shared" si="5"/>
        <v>0.87524250000000237</v>
      </c>
      <c r="L170" s="178"/>
      <c r="M170" s="178"/>
      <c r="N170" s="178"/>
      <c r="O170" s="178"/>
      <c r="P170" s="178"/>
      <c r="Q170" s="178"/>
    </row>
    <row r="171" spans="1:17" s="179" customFormat="1" ht="30.75" x14ac:dyDescent="0.25">
      <c r="A171" s="195"/>
      <c r="B171" s="170" t="s">
        <v>367</v>
      </c>
      <c r="C171" s="61"/>
      <c r="D171" s="61">
        <v>10</v>
      </c>
      <c r="E171" s="61">
        <f t="shared" si="6"/>
        <v>10.3</v>
      </c>
      <c r="F171" s="61">
        <f t="shared" si="7"/>
        <v>10.609000000000002</v>
      </c>
      <c r="G171" s="61">
        <f t="shared" si="7"/>
        <v>10.927270000000002</v>
      </c>
      <c r="H171" s="41">
        <f t="shared" si="3"/>
        <v>1.4205451000000002</v>
      </c>
      <c r="I171" s="41">
        <f t="shared" si="4"/>
        <v>12.347815100000002</v>
      </c>
      <c r="J171" s="9"/>
      <c r="K171" s="41">
        <f t="shared" si="5"/>
        <v>0.31827000000000005</v>
      </c>
      <c r="L171" s="178"/>
      <c r="M171" s="178"/>
      <c r="N171" s="178"/>
      <c r="O171" s="178"/>
      <c r="P171" s="178"/>
      <c r="Q171" s="178"/>
    </row>
    <row r="172" spans="1:17" s="179" customFormat="1" ht="15.75" x14ac:dyDescent="0.25">
      <c r="A172" s="195"/>
      <c r="B172" s="9" t="s">
        <v>160</v>
      </c>
      <c r="C172" s="15">
        <v>0</v>
      </c>
      <c r="D172" s="126">
        <v>5.3</v>
      </c>
      <c r="E172" s="61">
        <f t="shared" si="6"/>
        <v>5.4589999999999996</v>
      </c>
      <c r="F172" s="61">
        <f t="shared" si="7"/>
        <v>5.62277</v>
      </c>
      <c r="G172" s="61">
        <f t="shared" si="7"/>
        <v>5.7914531</v>
      </c>
      <c r="H172" s="41">
        <f t="shared" si="3"/>
        <v>0.752888903</v>
      </c>
      <c r="I172" s="41">
        <f t="shared" si="4"/>
        <v>6.5443420029999997</v>
      </c>
      <c r="J172" s="9"/>
      <c r="K172" s="41">
        <f t="shared" si="5"/>
        <v>0.16868309999999997</v>
      </c>
      <c r="L172" s="178"/>
      <c r="M172" s="178"/>
      <c r="N172" s="178"/>
      <c r="O172" s="178"/>
      <c r="P172" s="178"/>
      <c r="Q172" s="178"/>
    </row>
    <row r="173" spans="1:17" s="179" customFormat="1" ht="15.75" x14ac:dyDescent="0.25">
      <c r="A173" s="195"/>
      <c r="B173" s="9" t="s">
        <v>66</v>
      </c>
      <c r="C173" s="15">
        <v>7.66</v>
      </c>
      <c r="D173" s="126">
        <v>10</v>
      </c>
      <c r="E173" s="61">
        <f t="shared" si="6"/>
        <v>10.3</v>
      </c>
      <c r="F173" s="61">
        <f t="shared" si="7"/>
        <v>10.609000000000002</v>
      </c>
      <c r="G173" s="61">
        <f t="shared" si="7"/>
        <v>10.927270000000002</v>
      </c>
      <c r="H173" s="41">
        <f t="shared" si="3"/>
        <v>1.4205451000000002</v>
      </c>
      <c r="I173" s="41">
        <f t="shared" si="4"/>
        <v>12.347815100000002</v>
      </c>
      <c r="J173" s="9" t="s">
        <v>67</v>
      </c>
      <c r="K173" s="41">
        <f t="shared" si="5"/>
        <v>0.31827000000000005</v>
      </c>
      <c r="L173" s="178"/>
      <c r="M173" s="178"/>
      <c r="N173" s="178"/>
      <c r="O173" s="178"/>
      <c r="P173" s="178"/>
      <c r="Q173" s="178"/>
    </row>
    <row r="174" spans="1:17" s="179" customFormat="1" ht="45" x14ac:dyDescent="0.25">
      <c r="A174" s="195"/>
      <c r="B174" s="9" t="s">
        <v>68</v>
      </c>
      <c r="C174" s="15">
        <v>11.95</v>
      </c>
      <c r="D174" s="126">
        <v>12.68</v>
      </c>
      <c r="E174" s="61">
        <f t="shared" si="6"/>
        <v>13.0604</v>
      </c>
      <c r="F174" s="61">
        <f t="shared" si="7"/>
        <v>13.452211999999999</v>
      </c>
      <c r="G174" s="61">
        <f t="shared" si="7"/>
        <v>13.85577836</v>
      </c>
      <c r="H174" s="41">
        <f t="shared" si="3"/>
        <v>1.8012511868000001</v>
      </c>
      <c r="I174" s="41">
        <f t="shared" si="4"/>
        <v>15.6570295468</v>
      </c>
      <c r="J174" s="9" t="s">
        <v>69</v>
      </c>
      <c r="K174" s="41">
        <f t="shared" si="5"/>
        <v>0.40356636000000101</v>
      </c>
      <c r="L174" s="178"/>
      <c r="M174" s="178"/>
      <c r="N174" s="178"/>
      <c r="O174" s="178"/>
      <c r="P174" s="178"/>
      <c r="Q174" s="178"/>
    </row>
    <row r="175" spans="1:17" s="179" customFormat="1" ht="45" x14ac:dyDescent="0.25">
      <c r="A175" s="195"/>
      <c r="B175" s="9" t="s">
        <v>410</v>
      </c>
      <c r="C175" s="15"/>
      <c r="D175" s="126"/>
      <c r="E175" s="61"/>
      <c r="F175" s="61"/>
      <c r="G175" s="61"/>
      <c r="H175" s="41"/>
      <c r="I175" s="41"/>
      <c r="J175" s="9"/>
      <c r="K175" s="41">
        <f t="shared" si="5"/>
        <v>0</v>
      </c>
      <c r="L175" s="178"/>
      <c r="M175" s="178"/>
      <c r="N175" s="178"/>
      <c r="O175" s="178"/>
      <c r="P175" s="178"/>
      <c r="Q175" s="178"/>
    </row>
    <row r="176" spans="1:17" s="179" customFormat="1" ht="15.75" x14ac:dyDescent="0.25">
      <c r="A176" s="195"/>
      <c r="B176" s="57"/>
      <c r="C176" s="26"/>
      <c r="D176" s="26"/>
      <c r="E176" s="26"/>
      <c r="F176" s="26"/>
      <c r="G176" s="26"/>
      <c r="H176" s="41"/>
      <c r="I176" s="41"/>
      <c r="J176" s="150"/>
      <c r="K176" s="186">
        <f t="shared" si="5"/>
        <v>0</v>
      </c>
      <c r="L176" s="178"/>
      <c r="M176" s="178"/>
      <c r="N176" s="178"/>
      <c r="O176" s="178"/>
      <c r="P176" s="178"/>
      <c r="Q176" s="178"/>
    </row>
    <row r="177" spans="1:17" s="179" customFormat="1" ht="15.75" x14ac:dyDescent="0.25">
      <c r="A177" s="207">
        <v>10</v>
      </c>
      <c r="B177" s="58" t="s">
        <v>70</v>
      </c>
      <c r="C177" s="30"/>
      <c r="D177" s="30"/>
      <c r="E177" s="30"/>
      <c r="F177" s="30"/>
      <c r="G177" s="30"/>
      <c r="H177" s="30"/>
      <c r="I177" s="30"/>
      <c r="J177" s="156"/>
      <c r="K177" s="30"/>
      <c r="L177" s="178"/>
      <c r="M177" s="178"/>
      <c r="N177" s="178"/>
      <c r="O177" s="178"/>
      <c r="P177" s="178"/>
      <c r="Q177" s="178"/>
    </row>
    <row r="178" spans="1:17" s="179" customFormat="1" ht="15.75" x14ac:dyDescent="0.25">
      <c r="A178" s="194"/>
      <c r="B178" s="57"/>
      <c r="C178" s="19"/>
      <c r="D178" s="19"/>
      <c r="E178" s="19"/>
      <c r="F178" s="19"/>
      <c r="G178" s="19"/>
      <c r="H178" s="19"/>
      <c r="I178" s="19"/>
      <c r="J178" s="150"/>
      <c r="K178" s="19"/>
      <c r="L178" s="178"/>
      <c r="M178" s="178"/>
      <c r="N178" s="178"/>
      <c r="O178" s="178"/>
      <c r="P178" s="178"/>
      <c r="Q178" s="178"/>
    </row>
    <row r="179" spans="1:17" s="179" customFormat="1" ht="15.75" x14ac:dyDescent="0.25">
      <c r="A179" s="195" t="s">
        <v>197</v>
      </c>
      <c r="B179" s="155" t="s">
        <v>171</v>
      </c>
      <c r="C179" s="63"/>
      <c r="D179" s="63"/>
      <c r="E179" s="63"/>
      <c r="F179" s="63"/>
      <c r="G179" s="63"/>
      <c r="H179" s="211"/>
      <c r="I179" s="211"/>
      <c r="J179" s="157" t="s">
        <v>164</v>
      </c>
      <c r="K179" s="211"/>
      <c r="L179" s="178"/>
      <c r="M179" s="178"/>
      <c r="N179" s="178"/>
      <c r="O179" s="178"/>
      <c r="P179" s="178"/>
      <c r="Q179" s="178"/>
    </row>
    <row r="180" spans="1:17" s="179" customFormat="1" ht="30" x14ac:dyDescent="0.25">
      <c r="A180" s="181"/>
      <c r="B180" s="9" t="s">
        <v>631</v>
      </c>
      <c r="C180" s="15"/>
      <c r="D180" s="15"/>
      <c r="E180" s="15"/>
      <c r="F180" s="231">
        <v>2.5000000000000001E-2</v>
      </c>
      <c r="G180" s="231">
        <v>2.5000000000000001E-2</v>
      </c>
      <c r="H180" s="15"/>
      <c r="I180" s="231">
        <f>+G180+H180</f>
        <v>2.5000000000000001E-2</v>
      </c>
      <c r="J180" s="9" t="s">
        <v>632</v>
      </c>
      <c r="K180" s="231"/>
      <c r="L180" s="178"/>
      <c r="M180" s="178"/>
      <c r="N180" s="178"/>
      <c r="O180" s="178"/>
      <c r="P180" s="178"/>
      <c r="Q180" s="178"/>
    </row>
    <row r="181" spans="1:17" s="179" customFormat="1" ht="45" x14ac:dyDescent="0.25">
      <c r="A181" s="194"/>
      <c r="B181" s="9" t="s">
        <v>172</v>
      </c>
      <c r="C181" s="15">
        <v>10</v>
      </c>
      <c r="D181" s="15">
        <v>10</v>
      </c>
      <c r="E181" s="15">
        <v>10</v>
      </c>
      <c r="F181" s="15">
        <v>10</v>
      </c>
      <c r="G181" s="15">
        <v>10</v>
      </c>
      <c r="H181" s="15">
        <v>0</v>
      </c>
      <c r="I181" s="15">
        <f t="shared" ref="I181:I187" si="8">G181+H181</f>
        <v>10</v>
      </c>
      <c r="J181" s="150"/>
      <c r="K181" s="15"/>
      <c r="L181" s="178"/>
      <c r="M181" s="178"/>
      <c r="N181" s="178"/>
      <c r="O181" s="178"/>
      <c r="P181" s="178"/>
      <c r="Q181" s="178"/>
    </row>
    <row r="182" spans="1:17" s="179" customFormat="1" ht="45" x14ac:dyDescent="0.25">
      <c r="A182" s="195"/>
      <c r="B182" s="9" t="s">
        <v>173</v>
      </c>
      <c r="C182" s="15">
        <v>20</v>
      </c>
      <c r="D182" s="15">
        <v>20</v>
      </c>
      <c r="E182" s="15">
        <v>20</v>
      </c>
      <c r="F182" s="15">
        <v>20</v>
      </c>
      <c r="G182" s="15">
        <v>20</v>
      </c>
      <c r="H182" s="15">
        <v>0</v>
      </c>
      <c r="I182" s="15">
        <f t="shared" si="8"/>
        <v>20</v>
      </c>
      <c r="J182" s="150"/>
      <c r="K182" s="15"/>
      <c r="L182" s="178"/>
      <c r="M182" s="178"/>
      <c r="N182" s="178"/>
      <c r="O182" s="178"/>
      <c r="P182" s="178"/>
      <c r="Q182" s="178"/>
    </row>
    <row r="183" spans="1:17" s="179" customFormat="1" ht="45" x14ac:dyDescent="0.25">
      <c r="A183" s="195"/>
      <c r="B183" s="9" t="s">
        <v>174</v>
      </c>
      <c r="C183" s="15">
        <v>10</v>
      </c>
      <c r="D183" s="15">
        <v>10</v>
      </c>
      <c r="E183" s="15">
        <v>10</v>
      </c>
      <c r="F183" s="15">
        <v>10</v>
      </c>
      <c r="G183" s="15">
        <v>10</v>
      </c>
      <c r="H183" s="15">
        <v>0</v>
      </c>
      <c r="I183" s="15">
        <f t="shared" si="8"/>
        <v>10</v>
      </c>
      <c r="J183" s="150"/>
      <c r="K183" s="15"/>
      <c r="L183" s="178"/>
      <c r="M183" s="178"/>
      <c r="N183" s="178"/>
      <c r="O183" s="178"/>
      <c r="P183" s="178"/>
      <c r="Q183" s="178"/>
    </row>
    <row r="184" spans="1:17" s="179" customFormat="1" ht="60" x14ac:dyDescent="0.25">
      <c r="A184" s="195"/>
      <c r="B184" s="9" t="s">
        <v>215</v>
      </c>
      <c r="C184" s="15">
        <v>20</v>
      </c>
      <c r="D184" s="15">
        <v>20</v>
      </c>
      <c r="E184" s="15">
        <v>20</v>
      </c>
      <c r="F184" s="15">
        <v>20</v>
      </c>
      <c r="G184" s="15">
        <v>20</v>
      </c>
      <c r="H184" s="15">
        <v>0</v>
      </c>
      <c r="I184" s="15">
        <f t="shared" si="8"/>
        <v>20</v>
      </c>
      <c r="J184" s="150"/>
      <c r="K184" s="15"/>
      <c r="L184" s="178"/>
      <c r="M184" s="178"/>
      <c r="N184" s="178"/>
      <c r="O184" s="178"/>
      <c r="P184" s="178"/>
      <c r="Q184" s="178"/>
    </row>
    <row r="185" spans="1:17" s="179" customFormat="1" ht="15.75" x14ac:dyDescent="0.25">
      <c r="A185" s="195"/>
      <c r="B185" s="9" t="s">
        <v>175</v>
      </c>
      <c r="C185" s="15">
        <v>20</v>
      </c>
      <c r="D185" s="15">
        <v>20</v>
      </c>
      <c r="E185" s="15">
        <v>20</v>
      </c>
      <c r="F185" s="15">
        <v>20</v>
      </c>
      <c r="G185" s="15">
        <v>20</v>
      </c>
      <c r="H185" s="15">
        <v>0</v>
      </c>
      <c r="I185" s="15">
        <f t="shared" si="8"/>
        <v>20</v>
      </c>
      <c r="J185" s="150"/>
      <c r="K185" s="15"/>
      <c r="L185" s="178"/>
      <c r="M185" s="178"/>
      <c r="N185" s="178"/>
      <c r="O185" s="178"/>
      <c r="P185" s="178"/>
      <c r="Q185" s="178"/>
    </row>
    <row r="186" spans="1:17" s="179" customFormat="1" ht="45" x14ac:dyDescent="0.25">
      <c r="A186" s="195"/>
      <c r="B186" s="9" t="s">
        <v>180</v>
      </c>
      <c r="C186" s="15">
        <v>10</v>
      </c>
      <c r="D186" s="15">
        <v>10</v>
      </c>
      <c r="E186" s="15">
        <v>10</v>
      </c>
      <c r="F186" s="15">
        <v>10</v>
      </c>
      <c r="G186" s="15">
        <v>10</v>
      </c>
      <c r="H186" s="15">
        <v>0</v>
      </c>
      <c r="I186" s="15">
        <f t="shared" si="8"/>
        <v>10</v>
      </c>
      <c r="J186" s="150"/>
      <c r="K186" s="15"/>
      <c r="L186" s="178"/>
      <c r="M186" s="178"/>
      <c r="N186" s="178"/>
      <c r="O186" s="178"/>
      <c r="P186" s="178"/>
      <c r="Q186" s="178"/>
    </row>
    <row r="187" spans="1:17" s="179" customFormat="1" ht="45" x14ac:dyDescent="0.25">
      <c r="A187" s="195"/>
      <c r="B187" s="9" t="s">
        <v>176</v>
      </c>
      <c r="C187" s="15">
        <v>30</v>
      </c>
      <c r="D187" s="15">
        <v>30</v>
      </c>
      <c r="E187" s="15">
        <v>30</v>
      </c>
      <c r="F187" s="15">
        <v>30</v>
      </c>
      <c r="G187" s="15">
        <v>30</v>
      </c>
      <c r="H187" s="15">
        <v>0</v>
      </c>
      <c r="I187" s="15">
        <f t="shared" si="8"/>
        <v>30</v>
      </c>
      <c r="J187" s="150"/>
      <c r="K187" s="15"/>
      <c r="L187" s="178"/>
      <c r="M187" s="178"/>
      <c r="N187" s="178"/>
      <c r="O187" s="178"/>
      <c r="P187" s="178"/>
      <c r="Q187" s="178"/>
    </row>
    <row r="188" spans="1:17" s="179" customFormat="1" ht="15.75" x14ac:dyDescent="0.25">
      <c r="A188" s="195"/>
      <c r="B188" s="9"/>
      <c r="C188" s="15"/>
      <c r="D188" s="15"/>
      <c r="E188" s="15"/>
      <c r="F188" s="15"/>
      <c r="G188" s="15"/>
      <c r="H188" s="15"/>
      <c r="I188" s="15"/>
      <c r="J188" s="150"/>
      <c r="K188" s="15"/>
      <c r="L188" s="178"/>
      <c r="M188" s="178"/>
      <c r="N188" s="178"/>
      <c r="O188" s="178"/>
      <c r="P188" s="178"/>
      <c r="Q188" s="178"/>
    </row>
    <row r="189" spans="1:17" s="179" customFormat="1" ht="15.75" x14ac:dyDescent="0.25">
      <c r="A189" s="195" t="s">
        <v>198</v>
      </c>
      <c r="B189" s="43" t="s">
        <v>71</v>
      </c>
      <c r="C189" s="40" t="s">
        <v>26</v>
      </c>
      <c r="D189" s="40"/>
      <c r="E189" s="40"/>
      <c r="F189" s="40"/>
      <c r="G189" s="40"/>
      <c r="H189" s="40" t="s">
        <v>2</v>
      </c>
      <c r="I189" s="40" t="s">
        <v>27</v>
      </c>
      <c r="J189" s="151"/>
      <c r="K189" s="40"/>
      <c r="L189" s="178"/>
      <c r="M189" s="178"/>
      <c r="N189" s="178"/>
      <c r="O189" s="178"/>
      <c r="P189" s="178"/>
      <c r="Q189" s="178"/>
    </row>
    <row r="190" spans="1:17" s="213" customFormat="1" ht="15.75" x14ac:dyDescent="0.25">
      <c r="A190" s="212"/>
      <c r="B190" s="9" t="s">
        <v>72</v>
      </c>
      <c r="C190" s="15">
        <v>5.31</v>
      </c>
      <c r="D190" s="15">
        <v>5.31</v>
      </c>
      <c r="E190" s="15">
        <v>5.31</v>
      </c>
      <c r="F190" s="15">
        <f>7/1.13</f>
        <v>6.1946902654867264</v>
      </c>
      <c r="G190" s="15">
        <f>7/1.13</f>
        <v>6.1946902654867264</v>
      </c>
      <c r="H190" s="15">
        <f t="shared" ref="H190:H197" si="9">+G190*$H$6</f>
        <v>0.80530973451327448</v>
      </c>
      <c r="I190" s="15">
        <f t="shared" ref="I190:I202" si="10">+G190+H190</f>
        <v>7.0000000000000009</v>
      </c>
      <c r="J190" s="9"/>
      <c r="K190" s="15"/>
      <c r="L190" s="178"/>
      <c r="M190" s="178"/>
      <c r="N190" s="178"/>
      <c r="O190" s="178"/>
      <c r="P190" s="178"/>
      <c r="Q190" s="178"/>
    </row>
    <row r="191" spans="1:17" s="179" customFormat="1" ht="15.75" x14ac:dyDescent="0.25">
      <c r="A191" s="181"/>
      <c r="B191" s="9" t="s">
        <v>73</v>
      </c>
      <c r="C191" s="15">
        <v>5</v>
      </c>
      <c r="D191" s="15">
        <v>5</v>
      </c>
      <c r="E191" s="15">
        <v>5</v>
      </c>
      <c r="F191" s="15">
        <v>5</v>
      </c>
      <c r="G191" s="15">
        <v>5</v>
      </c>
      <c r="H191" s="15">
        <f t="shared" si="9"/>
        <v>0.65</v>
      </c>
      <c r="I191" s="15">
        <f t="shared" si="10"/>
        <v>5.65</v>
      </c>
      <c r="J191" s="9"/>
      <c r="K191" s="15"/>
      <c r="L191" s="178"/>
      <c r="M191" s="178"/>
      <c r="N191" s="178"/>
      <c r="O191" s="178"/>
      <c r="P191" s="178"/>
      <c r="Q191" s="178"/>
    </row>
    <row r="192" spans="1:17" s="179" customFormat="1" ht="30" x14ac:dyDescent="0.25">
      <c r="A192" s="181"/>
      <c r="B192" s="9" t="s">
        <v>74</v>
      </c>
      <c r="C192" s="15">
        <v>5</v>
      </c>
      <c r="D192" s="15">
        <v>5</v>
      </c>
      <c r="E192" s="15">
        <v>5</v>
      </c>
      <c r="F192" s="15">
        <v>5</v>
      </c>
      <c r="G192" s="15">
        <v>5</v>
      </c>
      <c r="H192" s="15">
        <f t="shared" si="9"/>
        <v>0.65</v>
      </c>
      <c r="I192" s="15">
        <f t="shared" si="10"/>
        <v>5.65</v>
      </c>
      <c r="J192" s="9"/>
      <c r="K192" s="15"/>
      <c r="L192" s="178"/>
      <c r="M192" s="178"/>
      <c r="N192" s="178"/>
      <c r="O192" s="178"/>
      <c r="P192" s="178"/>
      <c r="Q192" s="178"/>
    </row>
    <row r="193" spans="1:17" s="179" customFormat="1" ht="75" x14ac:dyDescent="0.25">
      <c r="A193" s="181"/>
      <c r="B193" s="9" t="s">
        <v>616</v>
      </c>
      <c r="C193" s="15">
        <v>50</v>
      </c>
      <c r="D193" s="15">
        <v>55</v>
      </c>
      <c r="E193" s="15">
        <v>55</v>
      </c>
      <c r="F193" s="15">
        <v>55</v>
      </c>
      <c r="G193" s="15">
        <v>60</v>
      </c>
      <c r="H193" s="15">
        <f t="shared" si="9"/>
        <v>7.8000000000000007</v>
      </c>
      <c r="I193" s="15">
        <f t="shared" si="10"/>
        <v>67.8</v>
      </c>
      <c r="J193" s="9"/>
      <c r="K193" s="15">
        <f t="shared" si="5"/>
        <v>5</v>
      </c>
      <c r="L193" s="178"/>
      <c r="M193" s="178"/>
      <c r="N193" s="178"/>
      <c r="O193" s="178"/>
      <c r="P193" s="178"/>
      <c r="Q193" s="178"/>
    </row>
    <row r="194" spans="1:17" s="179" customFormat="1" ht="15.75" x14ac:dyDescent="0.25">
      <c r="A194" s="26"/>
      <c r="B194" s="9" t="s">
        <v>76</v>
      </c>
      <c r="C194" s="15">
        <v>26.19</v>
      </c>
      <c r="D194" s="15">
        <v>26.19</v>
      </c>
      <c r="E194" s="15">
        <v>26.19</v>
      </c>
      <c r="F194" s="15">
        <v>26.19</v>
      </c>
      <c r="G194" s="15">
        <v>26.19</v>
      </c>
      <c r="H194" s="15">
        <f t="shared" si="9"/>
        <v>3.4047000000000005</v>
      </c>
      <c r="I194" s="15">
        <f t="shared" si="10"/>
        <v>29.594700000000003</v>
      </c>
      <c r="J194" s="9" t="s">
        <v>77</v>
      </c>
      <c r="K194" s="15"/>
      <c r="L194" s="178"/>
      <c r="M194" s="178"/>
      <c r="N194" s="178"/>
      <c r="O194" s="178"/>
      <c r="P194" s="178"/>
      <c r="Q194" s="178"/>
    </row>
    <row r="195" spans="1:17" s="179" customFormat="1" ht="15.75" x14ac:dyDescent="0.25">
      <c r="A195" s="26"/>
      <c r="B195" s="9" t="s">
        <v>78</v>
      </c>
      <c r="C195" s="15">
        <v>19.05</v>
      </c>
      <c r="D195" s="15">
        <v>19.05</v>
      </c>
      <c r="E195" s="15">
        <v>19.05</v>
      </c>
      <c r="F195" s="15">
        <v>19.05</v>
      </c>
      <c r="G195" s="15">
        <v>19.05</v>
      </c>
      <c r="H195" s="15">
        <f t="shared" si="9"/>
        <v>2.4765000000000001</v>
      </c>
      <c r="I195" s="15">
        <f t="shared" si="10"/>
        <v>21.526500000000002</v>
      </c>
      <c r="J195" s="9" t="s">
        <v>77</v>
      </c>
      <c r="K195" s="15"/>
      <c r="L195" s="178"/>
      <c r="M195" s="178"/>
      <c r="N195" s="178"/>
      <c r="O195" s="178"/>
      <c r="P195" s="178"/>
      <c r="Q195" s="178"/>
    </row>
    <row r="196" spans="1:17" s="179" customFormat="1" ht="15.75" x14ac:dyDescent="0.25">
      <c r="A196" s="26"/>
      <c r="B196" s="9" t="s">
        <v>79</v>
      </c>
      <c r="C196" s="15">
        <v>15.24</v>
      </c>
      <c r="D196" s="15">
        <v>15.24</v>
      </c>
      <c r="E196" s="15">
        <v>15.24</v>
      </c>
      <c r="F196" s="15">
        <v>15.24</v>
      </c>
      <c r="G196" s="15">
        <v>15.24</v>
      </c>
      <c r="H196" s="15">
        <f t="shared" si="9"/>
        <v>1.9812000000000001</v>
      </c>
      <c r="I196" s="15">
        <f t="shared" si="10"/>
        <v>17.2212</v>
      </c>
      <c r="J196" s="9" t="s">
        <v>77</v>
      </c>
      <c r="K196" s="15"/>
      <c r="L196" s="178"/>
      <c r="M196" s="178"/>
      <c r="N196" s="178"/>
      <c r="O196" s="178"/>
      <c r="P196" s="178"/>
      <c r="Q196" s="178"/>
    </row>
    <row r="197" spans="1:17" s="179" customFormat="1" ht="15.75" x14ac:dyDescent="0.25">
      <c r="A197" s="26"/>
      <c r="B197" s="9" t="s">
        <v>219</v>
      </c>
      <c r="C197" s="15">
        <v>20.93</v>
      </c>
      <c r="D197" s="15">
        <v>20.93</v>
      </c>
      <c r="E197" s="15">
        <v>20.93</v>
      </c>
      <c r="F197" s="15">
        <v>20.93</v>
      </c>
      <c r="G197" s="15">
        <v>20.93</v>
      </c>
      <c r="H197" s="15">
        <f t="shared" si="9"/>
        <v>2.7208999999999999</v>
      </c>
      <c r="I197" s="15">
        <f t="shared" si="10"/>
        <v>23.6509</v>
      </c>
      <c r="J197" s="9" t="s">
        <v>77</v>
      </c>
      <c r="K197" s="15"/>
      <c r="L197" s="178"/>
      <c r="M197" s="178"/>
      <c r="N197" s="178"/>
      <c r="O197" s="178"/>
      <c r="P197" s="178"/>
      <c r="Q197" s="178"/>
    </row>
    <row r="198" spans="1:17" s="213" customFormat="1" ht="15.75" x14ac:dyDescent="0.25">
      <c r="A198" s="26"/>
      <c r="B198" s="9" t="s">
        <v>255</v>
      </c>
      <c r="C198" s="15">
        <v>30</v>
      </c>
      <c r="D198" s="15">
        <v>30</v>
      </c>
      <c r="E198" s="15">
        <v>30</v>
      </c>
      <c r="F198" s="15">
        <v>30</v>
      </c>
      <c r="G198" s="15">
        <v>30</v>
      </c>
      <c r="H198" s="15">
        <v>0</v>
      </c>
      <c r="I198" s="15">
        <f t="shared" si="10"/>
        <v>30</v>
      </c>
      <c r="J198" s="9"/>
      <c r="K198" s="15"/>
      <c r="L198" s="178"/>
      <c r="M198" s="178"/>
      <c r="N198" s="178"/>
      <c r="O198" s="178"/>
      <c r="P198" s="178"/>
      <c r="Q198" s="178"/>
    </row>
    <row r="199" spans="1:17" s="213" customFormat="1" ht="15.75" x14ac:dyDescent="0.25">
      <c r="A199" s="181"/>
      <c r="B199" s="9" t="s">
        <v>80</v>
      </c>
      <c r="C199" s="15">
        <v>47.06</v>
      </c>
      <c r="D199" s="15">
        <v>47.06</v>
      </c>
      <c r="E199" s="15">
        <v>100</v>
      </c>
      <c r="F199" s="15">
        <v>100</v>
      </c>
      <c r="G199" s="15">
        <v>100</v>
      </c>
      <c r="H199" s="15">
        <f>+G199*$H$6</f>
        <v>13</v>
      </c>
      <c r="I199" s="15">
        <f t="shared" si="10"/>
        <v>113</v>
      </c>
      <c r="J199" s="9"/>
      <c r="K199" s="15"/>
      <c r="L199" s="208"/>
      <c r="M199" s="208"/>
      <c r="N199" s="208"/>
      <c r="O199" s="208"/>
      <c r="P199" s="208"/>
      <c r="Q199" s="208"/>
    </row>
    <row r="200" spans="1:17" s="213" customFormat="1" ht="15.75" x14ac:dyDescent="0.25">
      <c r="A200" s="181"/>
      <c r="B200" s="9" t="s">
        <v>81</v>
      </c>
      <c r="C200" s="15">
        <v>4.43</v>
      </c>
      <c r="D200" s="15">
        <v>4.43</v>
      </c>
      <c r="E200" s="15">
        <v>4.43</v>
      </c>
      <c r="F200" s="15">
        <v>4.43</v>
      </c>
      <c r="G200" s="15">
        <v>4.43</v>
      </c>
      <c r="H200" s="15">
        <f>+G200*$H$6</f>
        <v>0.57589999999999997</v>
      </c>
      <c r="I200" s="15">
        <f t="shared" si="10"/>
        <v>5.0058999999999996</v>
      </c>
      <c r="J200" s="9"/>
      <c r="K200" s="15"/>
      <c r="L200" s="178"/>
      <c r="M200" s="178"/>
      <c r="N200" s="178"/>
      <c r="O200" s="178"/>
      <c r="P200" s="178"/>
      <c r="Q200" s="178"/>
    </row>
    <row r="201" spans="1:17" s="213" customFormat="1" ht="15.75" x14ac:dyDescent="0.25">
      <c r="A201" s="181"/>
      <c r="B201" s="9" t="s">
        <v>253</v>
      </c>
      <c r="C201" s="15">
        <v>45.53</v>
      </c>
      <c r="D201" s="15">
        <v>45.53</v>
      </c>
      <c r="E201" s="15">
        <v>45.53</v>
      </c>
      <c r="F201" s="15">
        <v>45.53</v>
      </c>
      <c r="G201" s="15">
        <v>45.53</v>
      </c>
      <c r="H201" s="15">
        <f>+G201*$H$6</f>
        <v>5.9189000000000007</v>
      </c>
      <c r="I201" s="15">
        <f t="shared" si="10"/>
        <v>51.448900000000002</v>
      </c>
      <c r="J201" s="9"/>
      <c r="K201" s="15"/>
      <c r="L201" s="178"/>
      <c r="M201" s="178"/>
      <c r="N201" s="178"/>
      <c r="O201" s="178"/>
      <c r="P201" s="178"/>
      <c r="Q201" s="178"/>
    </row>
    <row r="202" spans="1:17" s="213" customFormat="1" ht="15.75" x14ac:dyDescent="0.25">
      <c r="A202" s="181"/>
      <c r="B202" s="9" t="s">
        <v>254</v>
      </c>
      <c r="C202" s="15">
        <v>72.45</v>
      </c>
      <c r="D202" s="15">
        <v>72.45</v>
      </c>
      <c r="E202" s="15">
        <v>72.45</v>
      </c>
      <c r="F202" s="15">
        <v>72.45</v>
      </c>
      <c r="G202" s="15">
        <v>72.45</v>
      </c>
      <c r="H202" s="15">
        <f>+G202*$H$6</f>
        <v>9.4184999999999999</v>
      </c>
      <c r="I202" s="15">
        <f t="shared" si="10"/>
        <v>81.868499999999997</v>
      </c>
      <c r="J202" s="9"/>
      <c r="K202" s="15"/>
      <c r="L202" s="178"/>
      <c r="M202" s="178"/>
      <c r="N202" s="178"/>
      <c r="O202" s="178"/>
      <c r="P202" s="178"/>
      <c r="Q202" s="178"/>
    </row>
    <row r="203" spans="1:17" s="213" customFormat="1" ht="15.75" x14ac:dyDescent="0.25">
      <c r="A203" s="181"/>
      <c r="B203" s="9"/>
      <c r="C203" s="15"/>
      <c r="D203" s="15"/>
      <c r="E203" s="15"/>
      <c r="F203" s="15"/>
      <c r="G203" s="15"/>
      <c r="H203" s="15"/>
      <c r="I203" s="15"/>
      <c r="J203" s="9"/>
      <c r="K203" s="15"/>
      <c r="L203" s="178"/>
      <c r="M203" s="178"/>
      <c r="N203" s="178"/>
      <c r="O203" s="178"/>
      <c r="P203" s="178"/>
      <c r="Q203" s="178"/>
    </row>
    <row r="204" spans="1:17" s="179" customFormat="1" ht="30" x14ac:dyDescent="0.25">
      <c r="A204" s="181"/>
      <c r="B204" s="9" t="s">
        <v>398</v>
      </c>
      <c r="C204" s="15">
        <v>1200</v>
      </c>
      <c r="D204" s="15">
        <v>1200</v>
      </c>
      <c r="E204" s="15">
        <v>1200</v>
      </c>
      <c r="F204" s="15">
        <v>1200</v>
      </c>
      <c r="G204" s="15">
        <v>1200</v>
      </c>
      <c r="H204" s="15">
        <v>0</v>
      </c>
      <c r="I204" s="15">
        <f>+C204+H204</f>
        <v>1200</v>
      </c>
      <c r="J204" s="9" t="s">
        <v>613</v>
      </c>
      <c r="K204" s="214"/>
      <c r="L204" s="178"/>
      <c r="M204" s="178"/>
      <c r="N204" s="178"/>
      <c r="O204" s="178"/>
      <c r="P204" s="178"/>
      <c r="Q204" s="178"/>
    </row>
    <row r="205" spans="1:17" s="179" customFormat="1" ht="30" x14ac:dyDescent="0.25">
      <c r="A205" s="181"/>
      <c r="B205" s="9" t="s">
        <v>399</v>
      </c>
      <c r="C205" s="15">
        <v>600</v>
      </c>
      <c r="D205" s="15">
        <v>600</v>
      </c>
      <c r="E205" s="15">
        <v>600</v>
      </c>
      <c r="F205" s="15">
        <v>600</v>
      </c>
      <c r="G205" s="15">
        <v>600</v>
      </c>
      <c r="H205" s="15">
        <v>0</v>
      </c>
      <c r="I205" s="15">
        <f>+C205+H205</f>
        <v>600</v>
      </c>
      <c r="J205" s="9" t="s">
        <v>613</v>
      </c>
      <c r="K205" s="214"/>
      <c r="L205" s="178"/>
      <c r="M205" s="178"/>
      <c r="N205" s="178"/>
      <c r="O205" s="178"/>
      <c r="P205" s="178"/>
      <c r="Q205" s="178"/>
    </row>
    <row r="206" spans="1:17" s="179" customFormat="1" ht="15.75" x14ac:dyDescent="0.25">
      <c r="A206" s="181"/>
      <c r="B206" s="9"/>
      <c r="C206" s="26"/>
      <c r="D206" s="26"/>
      <c r="E206" s="26"/>
      <c r="F206" s="26"/>
      <c r="G206" s="26"/>
      <c r="H206" s="26"/>
      <c r="I206" s="26"/>
      <c r="J206" s="9"/>
      <c r="K206" s="181"/>
      <c r="L206" s="178"/>
      <c r="M206" s="178"/>
      <c r="N206" s="178"/>
      <c r="O206" s="178"/>
      <c r="P206" s="178"/>
      <c r="Q206" s="178"/>
    </row>
    <row r="207" spans="1:17" s="179" customFormat="1" ht="15.75" x14ac:dyDescent="0.25">
      <c r="A207" s="180">
        <v>10.3</v>
      </c>
      <c r="B207" s="43" t="s">
        <v>611</v>
      </c>
      <c r="C207" s="53"/>
      <c r="D207" s="53"/>
      <c r="E207" s="53"/>
      <c r="F207" s="53"/>
      <c r="G207" s="53"/>
      <c r="H207" s="44"/>
      <c r="I207" s="44"/>
      <c r="J207" s="85"/>
      <c r="K207" s="203"/>
      <c r="L207" s="178"/>
      <c r="M207" s="178"/>
      <c r="N207" s="178"/>
      <c r="O207" s="178"/>
      <c r="P207" s="178"/>
      <c r="Q207" s="178"/>
    </row>
    <row r="208" spans="1:17" s="179" customFormat="1" ht="15.75" x14ac:dyDescent="0.25">
      <c r="A208" s="181"/>
      <c r="B208" s="9" t="s">
        <v>612</v>
      </c>
      <c r="C208" s="15" t="s">
        <v>114</v>
      </c>
      <c r="D208" s="15"/>
      <c r="E208" s="15"/>
      <c r="F208" s="15"/>
      <c r="G208" s="15">
        <v>16.02</v>
      </c>
      <c r="H208" s="15">
        <f t="shared" ref="H208:H210" si="11">+G208*$H$6</f>
        <v>2.0826000000000002</v>
      </c>
      <c r="I208" s="15">
        <f t="shared" ref="I208:I210" si="12">+G208+H208</f>
        <v>18.102599999999999</v>
      </c>
      <c r="J208" s="9"/>
      <c r="K208" s="15">
        <f t="shared" ref="K208:K260" si="13">G208-F208</f>
        <v>16.02</v>
      </c>
      <c r="L208" s="178"/>
      <c r="M208" s="178"/>
      <c r="N208" s="178"/>
      <c r="O208" s="178"/>
      <c r="P208" s="178"/>
      <c r="Q208" s="178"/>
    </row>
    <row r="209" spans="1:17" s="179" customFormat="1" ht="15.75" x14ac:dyDescent="0.25">
      <c r="A209" s="181"/>
      <c r="B209" s="9" t="s">
        <v>614</v>
      </c>
      <c r="C209" s="15"/>
      <c r="D209" s="15"/>
      <c r="E209" s="15"/>
      <c r="F209" s="15"/>
      <c r="G209" s="15">
        <v>11.5</v>
      </c>
      <c r="H209" s="15">
        <f t="shared" si="11"/>
        <v>1.4950000000000001</v>
      </c>
      <c r="I209" s="15">
        <f t="shared" si="12"/>
        <v>12.995000000000001</v>
      </c>
      <c r="J209" s="9"/>
      <c r="K209" s="15">
        <f t="shared" si="13"/>
        <v>11.5</v>
      </c>
      <c r="L209" s="178"/>
      <c r="M209" s="178"/>
      <c r="N209" s="178"/>
      <c r="O209" s="178"/>
      <c r="P209" s="178"/>
      <c r="Q209" s="178"/>
    </row>
    <row r="210" spans="1:17" s="179" customFormat="1" ht="15.75" x14ac:dyDescent="0.25">
      <c r="A210" s="181"/>
      <c r="B210" s="9" t="s">
        <v>615</v>
      </c>
      <c r="C210" s="15"/>
      <c r="D210" s="15"/>
      <c r="E210" s="15"/>
      <c r="F210" s="15"/>
      <c r="G210" s="15">
        <v>1.5</v>
      </c>
      <c r="H210" s="15">
        <f t="shared" si="11"/>
        <v>0.19500000000000001</v>
      </c>
      <c r="I210" s="15">
        <f t="shared" si="12"/>
        <v>1.6950000000000001</v>
      </c>
      <c r="J210" s="9"/>
      <c r="K210" s="15">
        <f t="shared" si="13"/>
        <v>1.5</v>
      </c>
      <c r="L210" s="178"/>
      <c r="M210" s="178"/>
      <c r="N210" s="178"/>
      <c r="O210" s="178"/>
      <c r="P210" s="178"/>
      <c r="Q210" s="178"/>
    </row>
    <row r="211" spans="1:17" s="179" customFormat="1" ht="15.75" x14ac:dyDescent="0.25">
      <c r="A211" s="30" t="s">
        <v>92</v>
      </c>
      <c r="B211" s="58" t="s">
        <v>93</v>
      </c>
      <c r="C211" s="30" t="s">
        <v>26</v>
      </c>
      <c r="D211" s="30"/>
      <c r="E211" s="30"/>
      <c r="F211" s="30"/>
      <c r="G211" s="30"/>
      <c r="H211" s="30"/>
      <c r="I211" s="30"/>
      <c r="J211" s="154"/>
      <c r="K211" s="30"/>
      <c r="L211" s="178"/>
      <c r="M211" s="178"/>
      <c r="N211" s="178"/>
      <c r="O211" s="178"/>
      <c r="P211" s="178"/>
      <c r="Q211" s="178"/>
    </row>
    <row r="212" spans="1:17" s="179" customFormat="1" ht="18" customHeight="1" x14ac:dyDescent="0.25">
      <c r="A212" s="194"/>
      <c r="B212" s="43" t="s">
        <v>94</v>
      </c>
      <c r="C212" s="44"/>
      <c r="D212" s="44"/>
      <c r="E212" s="44"/>
      <c r="F212" s="44"/>
      <c r="G212" s="44"/>
      <c r="H212" s="44"/>
      <c r="I212" s="44"/>
      <c r="J212" s="85"/>
      <c r="K212" s="203"/>
      <c r="L212" s="178"/>
      <c r="M212" s="178"/>
      <c r="N212" s="178"/>
      <c r="O212" s="178"/>
      <c r="P212" s="178"/>
      <c r="Q212" s="178"/>
    </row>
    <row r="213" spans="1:17" s="179" customFormat="1" ht="30" x14ac:dyDescent="0.25">
      <c r="A213" s="195"/>
      <c r="B213" s="9" t="s">
        <v>95</v>
      </c>
      <c r="C213" s="26"/>
      <c r="D213" s="26"/>
      <c r="E213" s="26"/>
      <c r="F213" s="26"/>
      <c r="G213" s="26"/>
      <c r="H213" s="26"/>
      <c r="I213" s="26"/>
      <c r="J213" s="9"/>
      <c r="K213" s="181"/>
      <c r="L213" s="178"/>
      <c r="M213" s="178"/>
      <c r="N213" s="178"/>
      <c r="O213" s="178"/>
      <c r="P213" s="178"/>
      <c r="Q213" s="178"/>
    </row>
    <row r="214" spans="1:17" s="179" customFormat="1" ht="15.75" x14ac:dyDescent="0.25">
      <c r="A214" s="195"/>
      <c r="B214" s="43" t="s">
        <v>96</v>
      </c>
      <c r="C214" s="66"/>
      <c r="D214" s="66"/>
      <c r="E214" s="66"/>
      <c r="F214" s="66"/>
      <c r="G214" s="66"/>
      <c r="H214" s="40"/>
      <c r="I214" s="40"/>
      <c r="J214" s="85"/>
      <c r="K214" s="215"/>
      <c r="L214" s="178"/>
      <c r="M214" s="178"/>
      <c r="N214" s="178"/>
      <c r="O214" s="178"/>
      <c r="P214" s="178"/>
      <c r="Q214" s="178"/>
    </row>
    <row r="215" spans="1:17" s="179" customFormat="1" ht="15.75" x14ac:dyDescent="0.25">
      <c r="A215" s="195"/>
      <c r="B215" s="9" t="s">
        <v>97</v>
      </c>
      <c r="C215" s="41">
        <v>0.2</v>
      </c>
      <c r="D215" s="41">
        <v>0.30000000000000004</v>
      </c>
      <c r="E215" s="41">
        <v>0.30000000000000004</v>
      </c>
      <c r="F215" s="41">
        <v>0.30000000000000004</v>
      </c>
      <c r="G215" s="41">
        <v>0.35</v>
      </c>
      <c r="H215" s="41">
        <f t="shared" ref="H215:H220" si="14">+G215*$H$6</f>
        <v>4.5499999999999999E-2</v>
      </c>
      <c r="I215" s="41">
        <f t="shared" ref="I215:I220" si="15">+G215+H215</f>
        <v>0.39549999999999996</v>
      </c>
      <c r="J215" s="9"/>
      <c r="K215" s="186">
        <f t="shared" si="13"/>
        <v>4.9999999999999933E-2</v>
      </c>
      <c r="L215" s="178"/>
      <c r="M215" s="178"/>
      <c r="N215" s="178"/>
      <c r="O215" s="178"/>
      <c r="P215" s="178"/>
      <c r="Q215" s="178"/>
    </row>
    <row r="216" spans="1:17" s="179" customFormat="1" ht="15.75" x14ac:dyDescent="0.25">
      <c r="A216" s="195"/>
      <c r="B216" s="9" t="s">
        <v>98</v>
      </c>
      <c r="C216" s="15">
        <v>0.35</v>
      </c>
      <c r="D216" s="41">
        <v>0.44999999999999996</v>
      </c>
      <c r="E216" s="41">
        <v>0.44999999999999996</v>
      </c>
      <c r="F216" s="41">
        <v>0.44999999999999996</v>
      </c>
      <c r="G216" s="41">
        <v>0.5</v>
      </c>
      <c r="H216" s="41">
        <f t="shared" si="14"/>
        <v>6.5000000000000002E-2</v>
      </c>
      <c r="I216" s="41">
        <f t="shared" si="15"/>
        <v>0.56499999999999995</v>
      </c>
      <c r="J216" s="9"/>
      <c r="K216" s="186">
        <f t="shared" si="13"/>
        <v>5.0000000000000044E-2</v>
      </c>
      <c r="L216" s="178"/>
      <c r="M216" s="178"/>
      <c r="N216" s="178"/>
      <c r="O216" s="178"/>
      <c r="P216" s="178"/>
      <c r="Q216" s="178"/>
    </row>
    <row r="217" spans="1:17" s="179" customFormat="1" ht="15.75" x14ac:dyDescent="0.25">
      <c r="A217" s="195"/>
      <c r="B217" s="9" t="s">
        <v>99</v>
      </c>
      <c r="C217" s="41">
        <v>0.2</v>
      </c>
      <c r="D217" s="41">
        <v>0.30000000000000004</v>
      </c>
      <c r="E217" s="41">
        <v>0.30000000000000004</v>
      </c>
      <c r="F217" s="41">
        <v>0.30000000000000004</v>
      </c>
      <c r="G217" s="41">
        <v>0.35</v>
      </c>
      <c r="H217" s="41">
        <f t="shared" si="14"/>
        <v>4.5499999999999999E-2</v>
      </c>
      <c r="I217" s="41">
        <f t="shared" si="15"/>
        <v>0.39549999999999996</v>
      </c>
      <c r="J217" s="9"/>
      <c r="K217" s="186">
        <f t="shared" si="13"/>
        <v>4.9999999999999933E-2</v>
      </c>
      <c r="L217" s="178"/>
      <c r="M217" s="178"/>
      <c r="N217" s="178"/>
      <c r="O217" s="178"/>
      <c r="P217" s="178"/>
      <c r="Q217" s="178"/>
    </row>
    <row r="218" spans="1:17" s="179" customFormat="1" ht="15.75" x14ac:dyDescent="0.25">
      <c r="A218" s="195"/>
      <c r="B218" s="9" t="s">
        <v>100</v>
      </c>
      <c r="C218" s="15">
        <v>0.5</v>
      </c>
      <c r="D218" s="41">
        <v>0.6</v>
      </c>
      <c r="E218" s="41">
        <v>0.6</v>
      </c>
      <c r="F218" s="41">
        <v>0.6</v>
      </c>
      <c r="G218" s="41">
        <v>0.65</v>
      </c>
      <c r="H218" s="41">
        <f t="shared" si="14"/>
        <v>8.4500000000000006E-2</v>
      </c>
      <c r="I218" s="41">
        <f t="shared" si="15"/>
        <v>0.73450000000000004</v>
      </c>
      <c r="J218" s="9"/>
      <c r="K218" s="186">
        <f t="shared" si="13"/>
        <v>5.0000000000000044E-2</v>
      </c>
      <c r="L218" s="178"/>
      <c r="M218" s="178"/>
      <c r="N218" s="178"/>
      <c r="O218" s="178"/>
      <c r="P218" s="178"/>
      <c r="Q218" s="178"/>
    </row>
    <row r="219" spans="1:17" s="179" customFormat="1" ht="15.75" x14ac:dyDescent="0.25">
      <c r="A219" s="195"/>
      <c r="B219" s="9" t="s">
        <v>101</v>
      </c>
      <c r="C219" s="41">
        <v>0.25</v>
      </c>
      <c r="D219" s="41">
        <v>0.35</v>
      </c>
      <c r="E219" s="41">
        <v>0.35</v>
      </c>
      <c r="F219" s="41">
        <v>0.35</v>
      </c>
      <c r="G219" s="41">
        <v>0.4</v>
      </c>
      <c r="H219" s="41">
        <f t="shared" si="14"/>
        <v>5.2000000000000005E-2</v>
      </c>
      <c r="I219" s="41">
        <f t="shared" si="15"/>
        <v>0.45200000000000001</v>
      </c>
      <c r="J219" s="9"/>
      <c r="K219" s="186">
        <f t="shared" si="13"/>
        <v>5.0000000000000044E-2</v>
      </c>
      <c r="L219" s="178"/>
      <c r="M219" s="178"/>
      <c r="N219" s="178"/>
      <c r="O219" s="178"/>
      <c r="P219" s="178"/>
      <c r="Q219" s="178"/>
    </row>
    <row r="220" spans="1:17" s="179" customFormat="1" ht="15.75" x14ac:dyDescent="0.25">
      <c r="A220" s="195"/>
      <c r="B220" s="9" t="s">
        <v>102</v>
      </c>
      <c r="C220" s="15">
        <v>1</v>
      </c>
      <c r="D220" s="41">
        <v>1.1000000000000001</v>
      </c>
      <c r="E220" s="41">
        <v>1.1000000000000001</v>
      </c>
      <c r="F220" s="41">
        <v>1.1000000000000001</v>
      </c>
      <c r="G220" s="41">
        <v>1.1499999999999999</v>
      </c>
      <c r="H220" s="41">
        <f t="shared" si="14"/>
        <v>0.14949999999999999</v>
      </c>
      <c r="I220" s="41">
        <f t="shared" si="15"/>
        <v>1.2994999999999999</v>
      </c>
      <c r="J220" s="9"/>
      <c r="K220" s="186">
        <f t="shared" si="13"/>
        <v>4.9999999999999822E-2</v>
      </c>
      <c r="L220" s="178"/>
      <c r="M220" s="178"/>
      <c r="N220" s="178"/>
      <c r="O220" s="178"/>
      <c r="P220" s="178"/>
      <c r="Q220" s="178"/>
    </row>
    <row r="221" spans="1:17" s="179" customFormat="1" ht="15.75" x14ac:dyDescent="0.25">
      <c r="A221" s="195"/>
      <c r="B221" s="22" t="s">
        <v>103</v>
      </c>
      <c r="C221" s="66"/>
      <c r="D221" s="66"/>
      <c r="E221" s="66"/>
      <c r="F221" s="66"/>
      <c r="G221" s="66"/>
      <c r="H221" s="40"/>
      <c r="I221" s="40"/>
      <c r="J221" s="85"/>
      <c r="K221" s="215"/>
      <c r="L221" s="178"/>
      <c r="M221" s="178"/>
      <c r="N221" s="178"/>
      <c r="O221" s="178"/>
      <c r="P221" s="178"/>
      <c r="Q221" s="178"/>
    </row>
    <row r="222" spans="1:17" s="179" customFormat="1" ht="15.75" x14ac:dyDescent="0.25">
      <c r="A222" s="195"/>
      <c r="B222" s="9" t="s">
        <v>97</v>
      </c>
      <c r="C222" s="15">
        <v>0.15</v>
      </c>
      <c r="D222" s="41">
        <v>0.25</v>
      </c>
      <c r="E222" s="41">
        <v>0.25</v>
      </c>
      <c r="F222" s="41">
        <v>0.25</v>
      </c>
      <c r="G222" s="41">
        <v>0.35</v>
      </c>
      <c r="H222" s="41">
        <f t="shared" ref="H222:H227" si="16">+G222*$H$6</f>
        <v>4.5499999999999999E-2</v>
      </c>
      <c r="I222" s="41">
        <f t="shared" ref="I222:I227" si="17">+G222+H222</f>
        <v>0.39549999999999996</v>
      </c>
      <c r="J222" s="9"/>
      <c r="K222" s="186">
        <f t="shared" si="13"/>
        <v>9.9999999999999978E-2</v>
      </c>
      <c r="L222" s="178"/>
      <c r="M222" s="178"/>
      <c r="N222" s="178"/>
      <c r="O222" s="178"/>
      <c r="P222" s="178"/>
      <c r="Q222" s="178"/>
    </row>
    <row r="223" spans="1:17" s="179" customFormat="1" ht="15.75" x14ac:dyDescent="0.25">
      <c r="A223" s="195"/>
      <c r="B223" s="9" t="s">
        <v>98</v>
      </c>
      <c r="C223" s="15">
        <v>0.3</v>
      </c>
      <c r="D223" s="41">
        <v>0.4</v>
      </c>
      <c r="E223" s="41">
        <v>0.4</v>
      </c>
      <c r="F223" s="41">
        <v>0.4</v>
      </c>
      <c r="G223" s="41">
        <v>0.45</v>
      </c>
      <c r="H223" s="41">
        <f t="shared" si="16"/>
        <v>5.8500000000000003E-2</v>
      </c>
      <c r="I223" s="41">
        <f t="shared" si="17"/>
        <v>0.50850000000000006</v>
      </c>
      <c r="J223" s="9"/>
      <c r="K223" s="186">
        <f t="shared" si="13"/>
        <v>4.9999999999999989E-2</v>
      </c>
      <c r="L223" s="178"/>
      <c r="M223" s="178"/>
      <c r="N223" s="178"/>
      <c r="O223" s="178"/>
      <c r="P223" s="178"/>
      <c r="Q223" s="178"/>
    </row>
    <row r="224" spans="1:17" s="179" customFormat="1" ht="15.75" x14ac:dyDescent="0.25">
      <c r="A224" s="195"/>
      <c r="B224" s="9" t="s">
        <v>99</v>
      </c>
      <c r="C224" s="15">
        <v>0.15</v>
      </c>
      <c r="D224" s="41">
        <v>0.25</v>
      </c>
      <c r="E224" s="41">
        <v>0.25</v>
      </c>
      <c r="F224" s="41">
        <v>0.25</v>
      </c>
      <c r="G224" s="41">
        <v>0.3</v>
      </c>
      <c r="H224" s="41">
        <f t="shared" si="16"/>
        <v>3.9E-2</v>
      </c>
      <c r="I224" s="41">
        <f t="shared" si="17"/>
        <v>0.33899999999999997</v>
      </c>
      <c r="J224" s="9"/>
      <c r="K224" s="186">
        <f t="shared" si="13"/>
        <v>4.9999999999999989E-2</v>
      </c>
      <c r="L224" s="178"/>
      <c r="M224" s="178"/>
      <c r="N224" s="178"/>
      <c r="O224" s="178"/>
      <c r="P224" s="178"/>
      <c r="Q224" s="178"/>
    </row>
    <row r="225" spans="1:17" s="179" customFormat="1" ht="15.75" x14ac:dyDescent="0.25">
      <c r="A225" s="195"/>
      <c r="B225" s="9" t="s">
        <v>100</v>
      </c>
      <c r="C225" s="15">
        <v>0.45</v>
      </c>
      <c r="D225" s="41">
        <v>0.55000000000000004</v>
      </c>
      <c r="E225" s="41">
        <v>0.55000000000000004</v>
      </c>
      <c r="F225" s="41">
        <v>0.55000000000000004</v>
      </c>
      <c r="G225" s="41">
        <v>0.6</v>
      </c>
      <c r="H225" s="41">
        <f t="shared" si="16"/>
        <v>7.8E-2</v>
      </c>
      <c r="I225" s="41">
        <f t="shared" si="17"/>
        <v>0.67799999999999994</v>
      </c>
      <c r="J225" s="9"/>
      <c r="K225" s="186">
        <f t="shared" si="13"/>
        <v>4.9999999999999933E-2</v>
      </c>
      <c r="L225" s="178"/>
      <c r="M225" s="178"/>
      <c r="N225" s="178"/>
      <c r="O225" s="178"/>
      <c r="P225" s="178"/>
      <c r="Q225" s="178"/>
    </row>
    <row r="226" spans="1:17" s="179" customFormat="1" ht="15.75" x14ac:dyDescent="0.25">
      <c r="A226" s="195"/>
      <c r="B226" s="9" t="s">
        <v>101</v>
      </c>
      <c r="C226" s="15">
        <v>0.2</v>
      </c>
      <c r="D226" s="41">
        <v>0.30000000000000004</v>
      </c>
      <c r="E226" s="41">
        <v>0.30000000000000004</v>
      </c>
      <c r="F226" s="41">
        <v>0.30000000000000004</v>
      </c>
      <c r="G226" s="41">
        <v>0.35</v>
      </c>
      <c r="H226" s="41">
        <f t="shared" si="16"/>
        <v>4.5499999999999999E-2</v>
      </c>
      <c r="I226" s="41">
        <f t="shared" si="17"/>
        <v>0.39549999999999996</v>
      </c>
      <c r="J226" s="9"/>
      <c r="K226" s="186">
        <f t="shared" si="13"/>
        <v>4.9999999999999933E-2</v>
      </c>
      <c r="L226" s="178"/>
      <c r="M226" s="178"/>
      <c r="N226" s="178"/>
      <c r="O226" s="178"/>
      <c r="P226" s="178"/>
      <c r="Q226" s="178"/>
    </row>
    <row r="227" spans="1:17" s="179" customFormat="1" ht="15.75" x14ac:dyDescent="0.25">
      <c r="A227" s="195"/>
      <c r="B227" s="9" t="s">
        <v>102</v>
      </c>
      <c r="C227" s="15">
        <v>0.95</v>
      </c>
      <c r="D227" s="41">
        <v>1.05</v>
      </c>
      <c r="E227" s="41">
        <v>1.05</v>
      </c>
      <c r="F227" s="41">
        <v>1.05</v>
      </c>
      <c r="G227" s="41">
        <v>1.1000000000000001</v>
      </c>
      <c r="H227" s="41">
        <f t="shared" si="16"/>
        <v>0.14300000000000002</v>
      </c>
      <c r="I227" s="41">
        <f t="shared" si="17"/>
        <v>1.2430000000000001</v>
      </c>
      <c r="J227" s="9"/>
      <c r="K227" s="186">
        <f t="shared" si="13"/>
        <v>5.0000000000000044E-2</v>
      </c>
      <c r="L227" s="178"/>
      <c r="M227" s="178"/>
      <c r="N227" s="178"/>
      <c r="O227" s="178"/>
      <c r="P227" s="178"/>
      <c r="Q227" s="178"/>
    </row>
    <row r="228" spans="1:17" s="179" customFormat="1" ht="15.75" x14ac:dyDescent="0.25">
      <c r="A228" s="195"/>
      <c r="B228" s="22" t="s">
        <v>323</v>
      </c>
      <c r="C228" s="44"/>
      <c r="D228" s="44"/>
      <c r="E228" s="44"/>
      <c r="F228" s="44"/>
      <c r="G228" s="44"/>
      <c r="H228" s="44"/>
      <c r="I228" s="44"/>
      <c r="J228" s="85"/>
      <c r="K228" s="203"/>
      <c r="L228" s="178"/>
      <c r="M228" s="178"/>
      <c r="N228" s="178"/>
      <c r="O228" s="178"/>
      <c r="P228" s="178"/>
      <c r="Q228" s="178"/>
    </row>
    <row r="229" spans="1:17" s="179" customFormat="1" ht="15.75" x14ac:dyDescent="0.25">
      <c r="A229" s="195"/>
      <c r="B229" s="9" t="s">
        <v>97</v>
      </c>
      <c r="C229" s="15">
        <v>0.15</v>
      </c>
      <c r="D229" s="41">
        <v>0.25</v>
      </c>
      <c r="E229" s="41">
        <v>0.25</v>
      </c>
      <c r="F229" s="41">
        <v>0.25</v>
      </c>
      <c r="G229" s="41">
        <v>0.3</v>
      </c>
      <c r="H229" s="41">
        <f t="shared" ref="H229:H234" si="18">+G229*$H$6</f>
        <v>3.9E-2</v>
      </c>
      <c r="I229" s="41">
        <f t="shared" ref="I229:I234" si="19">+G229+H229</f>
        <v>0.33899999999999997</v>
      </c>
      <c r="J229" s="9"/>
      <c r="K229" s="186">
        <f t="shared" si="13"/>
        <v>4.9999999999999989E-2</v>
      </c>
      <c r="L229" s="178"/>
      <c r="M229" s="178"/>
      <c r="N229" s="178"/>
      <c r="O229" s="178"/>
      <c r="P229" s="178"/>
      <c r="Q229" s="178"/>
    </row>
    <row r="230" spans="1:17" s="179" customFormat="1" ht="15.75" x14ac:dyDescent="0.25">
      <c r="A230" s="195"/>
      <c r="B230" s="9" t="s">
        <v>98</v>
      </c>
      <c r="C230" s="15">
        <v>0.3</v>
      </c>
      <c r="D230" s="41">
        <v>0.4</v>
      </c>
      <c r="E230" s="41">
        <v>0.4</v>
      </c>
      <c r="F230" s="41">
        <v>0.4</v>
      </c>
      <c r="G230" s="41">
        <v>0.45</v>
      </c>
      <c r="H230" s="41">
        <f t="shared" si="18"/>
        <v>5.8500000000000003E-2</v>
      </c>
      <c r="I230" s="41">
        <f t="shared" si="19"/>
        <v>0.50850000000000006</v>
      </c>
      <c r="J230" s="9"/>
      <c r="K230" s="186">
        <f t="shared" si="13"/>
        <v>4.9999999999999989E-2</v>
      </c>
      <c r="L230" s="178"/>
      <c r="M230" s="178"/>
      <c r="N230" s="178"/>
      <c r="O230" s="178"/>
      <c r="P230" s="178"/>
      <c r="Q230" s="178"/>
    </row>
    <row r="231" spans="1:17" s="179" customFormat="1" ht="15.75" x14ac:dyDescent="0.25">
      <c r="A231" s="195"/>
      <c r="B231" s="9" t="s">
        <v>99</v>
      </c>
      <c r="C231" s="15">
        <v>0.2</v>
      </c>
      <c r="D231" s="41">
        <v>0.30000000000000004</v>
      </c>
      <c r="E231" s="41">
        <v>0.30000000000000004</v>
      </c>
      <c r="F231" s="41">
        <v>0.30000000000000004</v>
      </c>
      <c r="G231" s="41">
        <v>0.35</v>
      </c>
      <c r="H231" s="41">
        <f t="shared" si="18"/>
        <v>4.5499999999999999E-2</v>
      </c>
      <c r="I231" s="41">
        <f t="shared" si="19"/>
        <v>0.39549999999999996</v>
      </c>
      <c r="J231" s="9"/>
      <c r="K231" s="186">
        <f t="shared" si="13"/>
        <v>4.9999999999999933E-2</v>
      </c>
      <c r="L231" s="178"/>
      <c r="M231" s="178"/>
      <c r="N231" s="178"/>
      <c r="O231" s="178"/>
      <c r="P231" s="178"/>
      <c r="Q231" s="178"/>
    </row>
    <row r="232" spans="1:17" s="179" customFormat="1" ht="15.75" x14ac:dyDescent="0.25">
      <c r="A232" s="195"/>
      <c r="B232" s="9" t="s">
        <v>100</v>
      </c>
      <c r="C232" s="15">
        <v>0.45</v>
      </c>
      <c r="D232" s="41">
        <v>0.55000000000000004</v>
      </c>
      <c r="E232" s="41">
        <v>0.55000000000000004</v>
      </c>
      <c r="F232" s="41">
        <v>0.55000000000000004</v>
      </c>
      <c r="G232" s="41">
        <v>0.6</v>
      </c>
      <c r="H232" s="41">
        <f t="shared" si="18"/>
        <v>7.8E-2</v>
      </c>
      <c r="I232" s="41">
        <f t="shared" si="19"/>
        <v>0.67799999999999994</v>
      </c>
      <c r="J232" s="9"/>
      <c r="K232" s="186">
        <f t="shared" si="13"/>
        <v>4.9999999999999933E-2</v>
      </c>
      <c r="L232" s="178"/>
      <c r="M232" s="178"/>
      <c r="N232" s="178"/>
      <c r="O232" s="178"/>
      <c r="P232" s="178"/>
      <c r="Q232" s="178"/>
    </row>
    <row r="233" spans="1:17" s="179" customFormat="1" ht="15.75" x14ac:dyDescent="0.25">
      <c r="A233" s="195"/>
      <c r="B233" s="9" t="s">
        <v>101</v>
      </c>
      <c r="C233" s="15">
        <v>0.2</v>
      </c>
      <c r="D233" s="41">
        <v>0.30000000000000004</v>
      </c>
      <c r="E233" s="41">
        <v>0.30000000000000004</v>
      </c>
      <c r="F233" s="41">
        <v>0.30000000000000004</v>
      </c>
      <c r="G233" s="41">
        <v>0.35</v>
      </c>
      <c r="H233" s="41">
        <f t="shared" si="18"/>
        <v>4.5499999999999999E-2</v>
      </c>
      <c r="I233" s="41">
        <f t="shared" si="19"/>
        <v>0.39549999999999996</v>
      </c>
      <c r="J233" s="9"/>
      <c r="K233" s="186">
        <f t="shared" si="13"/>
        <v>4.9999999999999933E-2</v>
      </c>
      <c r="L233" s="178"/>
      <c r="M233" s="178"/>
      <c r="N233" s="178"/>
      <c r="O233" s="178"/>
      <c r="P233" s="178"/>
      <c r="Q233" s="178"/>
    </row>
    <row r="234" spans="1:17" s="179" customFormat="1" ht="15.75" x14ac:dyDescent="0.25">
      <c r="A234" s="195"/>
      <c r="B234" s="9" t="s">
        <v>102</v>
      </c>
      <c r="C234" s="15">
        <v>0.95</v>
      </c>
      <c r="D234" s="41">
        <v>1.05</v>
      </c>
      <c r="E234" s="41">
        <v>1.05</v>
      </c>
      <c r="F234" s="41">
        <v>1.05</v>
      </c>
      <c r="G234" s="41">
        <v>1.1000000000000001</v>
      </c>
      <c r="H234" s="41">
        <f t="shared" si="18"/>
        <v>0.14300000000000002</v>
      </c>
      <c r="I234" s="41">
        <f t="shared" si="19"/>
        <v>1.2430000000000001</v>
      </c>
      <c r="J234" s="9"/>
      <c r="K234" s="186">
        <f t="shared" si="13"/>
        <v>5.0000000000000044E-2</v>
      </c>
      <c r="L234" s="178"/>
      <c r="M234" s="178"/>
      <c r="N234" s="178"/>
      <c r="O234" s="178"/>
      <c r="P234" s="178"/>
      <c r="Q234" s="178"/>
    </row>
    <row r="235" spans="1:17" s="179" customFormat="1" ht="15.75" x14ac:dyDescent="0.25">
      <c r="A235" s="195"/>
      <c r="B235" s="22" t="s">
        <v>104</v>
      </c>
      <c r="C235" s="66"/>
      <c r="D235" s="66"/>
      <c r="E235" s="66"/>
      <c r="F235" s="66"/>
      <c r="G235" s="66"/>
      <c r="H235" s="40"/>
      <c r="I235" s="40"/>
      <c r="J235" s="85"/>
      <c r="K235" s="40"/>
      <c r="L235" s="178"/>
      <c r="M235" s="178"/>
      <c r="N235" s="178"/>
      <c r="O235" s="178"/>
      <c r="P235" s="178"/>
      <c r="Q235" s="178"/>
    </row>
    <row r="236" spans="1:17" s="179" customFormat="1" ht="15.75" x14ac:dyDescent="0.25">
      <c r="A236" s="198"/>
      <c r="B236" s="9" t="s">
        <v>97</v>
      </c>
      <c r="C236" s="15">
        <v>0.1</v>
      </c>
      <c r="D236" s="41">
        <v>0.2</v>
      </c>
      <c r="E236" s="41">
        <v>0.2</v>
      </c>
      <c r="F236" s="41">
        <v>0.2</v>
      </c>
      <c r="G236" s="41">
        <v>0.2</v>
      </c>
      <c r="H236" s="41">
        <f t="shared" ref="H236:H241" si="20">+G236*$H$6</f>
        <v>2.6000000000000002E-2</v>
      </c>
      <c r="I236" s="41">
        <f t="shared" ref="I236:I241" si="21">+G236+H236</f>
        <v>0.22600000000000001</v>
      </c>
      <c r="J236" s="9"/>
      <c r="K236" s="186"/>
      <c r="L236" s="178"/>
      <c r="M236" s="178"/>
      <c r="N236" s="178"/>
      <c r="O236" s="178"/>
      <c r="P236" s="178"/>
      <c r="Q236" s="178"/>
    </row>
    <row r="237" spans="1:17" s="179" customFormat="1" ht="15.75" x14ac:dyDescent="0.25">
      <c r="A237" s="195"/>
      <c r="B237" s="9" t="s">
        <v>98</v>
      </c>
      <c r="C237" s="15">
        <v>0.15</v>
      </c>
      <c r="D237" s="41">
        <v>0.25</v>
      </c>
      <c r="E237" s="41">
        <v>0.25</v>
      </c>
      <c r="F237" s="41">
        <v>0.25</v>
      </c>
      <c r="G237" s="41">
        <v>0.25</v>
      </c>
      <c r="H237" s="41">
        <f t="shared" si="20"/>
        <v>3.2500000000000001E-2</v>
      </c>
      <c r="I237" s="41">
        <f t="shared" si="21"/>
        <v>0.28249999999999997</v>
      </c>
      <c r="J237" s="9"/>
      <c r="K237" s="186"/>
      <c r="L237" s="178"/>
      <c r="M237" s="178"/>
      <c r="N237" s="178"/>
      <c r="O237" s="178"/>
      <c r="P237" s="178"/>
      <c r="Q237" s="178"/>
    </row>
    <row r="238" spans="1:17" s="179" customFormat="1" ht="15.75" x14ac:dyDescent="0.25">
      <c r="A238" s="195"/>
      <c r="B238" s="9" t="s">
        <v>99</v>
      </c>
      <c r="C238" s="15">
        <v>0.1</v>
      </c>
      <c r="D238" s="41">
        <v>0.2</v>
      </c>
      <c r="E238" s="41">
        <v>0.2</v>
      </c>
      <c r="F238" s="41">
        <v>0.2</v>
      </c>
      <c r="G238" s="41">
        <v>0.2</v>
      </c>
      <c r="H238" s="41">
        <f t="shared" si="20"/>
        <v>2.6000000000000002E-2</v>
      </c>
      <c r="I238" s="41">
        <f t="shared" si="21"/>
        <v>0.22600000000000001</v>
      </c>
      <c r="J238" s="9"/>
      <c r="K238" s="186"/>
      <c r="L238" s="178"/>
      <c r="M238" s="178"/>
      <c r="N238" s="178"/>
      <c r="O238" s="178"/>
      <c r="P238" s="178"/>
      <c r="Q238" s="178"/>
    </row>
    <row r="239" spans="1:17" s="179" customFormat="1" ht="15.75" x14ac:dyDescent="0.25">
      <c r="A239" s="195"/>
      <c r="B239" s="9" t="s">
        <v>100</v>
      </c>
      <c r="C239" s="15">
        <v>0.3</v>
      </c>
      <c r="D239" s="41">
        <v>0.4</v>
      </c>
      <c r="E239" s="41">
        <v>0.4</v>
      </c>
      <c r="F239" s="41">
        <v>0.4</v>
      </c>
      <c r="G239" s="41">
        <v>0.4</v>
      </c>
      <c r="H239" s="41">
        <f t="shared" si="20"/>
        <v>5.2000000000000005E-2</v>
      </c>
      <c r="I239" s="41">
        <f t="shared" si="21"/>
        <v>0.45200000000000001</v>
      </c>
      <c r="J239" s="9"/>
      <c r="K239" s="186"/>
      <c r="L239" s="208"/>
      <c r="M239" s="208"/>
      <c r="N239" s="208"/>
      <c r="O239" s="208"/>
      <c r="P239" s="208"/>
      <c r="Q239" s="208"/>
    </row>
    <row r="240" spans="1:17" s="179" customFormat="1" ht="15.75" x14ac:dyDescent="0.25">
      <c r="A240" s="195"/>
      <c r="B240" s="9" t="s">
        <v>101</v>
      </c>
      <c r="C240" s="15">
        <v>0.15</v>
      </c>
      <c r="D240" s="41">
        <v>0.25</v>
      </c>
      <c r="E240" s="41">
        <v>0.25</v>
      </c>
      <c r="F240" s="41">
        <v>0.25</v>
      </c>
      <c r="G240" s="41">
        <v>0.25</v>
      </c>
      <c r="H240" s="41">
        <f t="shared" si="20"/>
        <v>3.2500000000000001E-2</v>
      </c>
      <c r="I240" s="41">
        <f t="shared" si="21"/>
        <v>0.28249999999999997</v>
      </c>
      <c r="J240" s="9"/>
      <c r="K240" s="186"/>
      <c r="L240" s="178"/>
      <c r="M240" s="178"/>
      <c r="N240" s="178"/>
      <c r="O240" s="178"/>
      <c r="P240" s="178"/>
      <c r="Q240" s="178"/>
    </row>
    <row r="241" spans="1:17" s="179" customFormat="1" ht="15.75" x14ac:dyDescent="0.25">
      <c r="A241" s="195"/>
      <c r="B241" s="9" t="s">
        <v>102</v>
      </c>
      <c r="C241" s="15">
        <v>0.5</v>
      </c>
      <c r="D241" s="41">
        <v>0.6</v>
      </c>
      <c r="E241" s="41">
        <v>0.6</v>
      </c>
      <c r="F241" s="41">
        <v>0.6</v>
      </c>
      <c r="G241" s="41">
        <v>0.6</v>
      </c>
      <c r="H241" s="41">
        <f t="shared" si="20"/>
        <v>7.8E-2</v>
      </c>
      <c r="I241" s="41">
        <f t="shared" si="21"/>
        <v>0.67799999999999994</v>
      </c>
      <c r="J241" s="9"/>
      <c r="K241" s="186"/>
      <c r="L241" s="178"/>
      <c r="M241" s="178"/>
      <c r="N241" s="178"/>
      <c r="O241" s="178"/>
      <c r="P241" s="178"/>
      <c r="Q241" s="178"/>
    </row>
    <row r="242" spans="1:17" s="179" customFormat="1" ht="15.75" x14ac:dyDescent="0.25">
      <c r="A242" s="195"/>
      <c r="B242" s="22" t="s">
        <v>324</v>
      </c>
      <c r="C242" s="53"/>
      <c r="D242" s="53"/>
      <c r="E242" s="53"/>
      <c r="F242" s="53"/>
      <c r="G242" s="53"/>
      <c r="H242" s="44"/>
      <c r="I242" s="44"/>
      <c r="J242" s="85"/>
      <c r="K242" s="203"/>
      <c r="L242" s="178"/>
      <c r="M242" s="178"/>
      <c r="N242" s="178"/>
      <c r="O242" s="178"/>
      <c r="P242" s="178"/>
      <c r="Q242" s="178"/>
    </row>
    <row r="243" spans="1:17" s="179" customFormat="1" ht="15.75" x14ac:dyDescent="0.25">
      <c r="A243" s="195"/>
      <c r="B243" s="9" t="s">
        <v>97</v>
      </c>
      <c r="C243" s="15">
        <v>0.1</v>
      </c>
      <c r="D243" s="41">
        <v>0.2</v>
      </c>
      <c r="E243" s="41">
        <v>0.2</v>
      </c>
      <c r="F243" s="41">
        <v>0.2</v>
      </c>
      <c r="G243" s="41">
        <v>0.25</v>
      </c>
      <c r="H243" s="41">
        <f t="shared" ref="H243:H248" si="22">+G243*$H$6</f>
        <v>3.2500000000000001E-2</v>
      </c>
      <c r="I243" s="41">
        <f t="shared" ref="I243:I248" si="23">+G243+H243</f>
        <v>0.28249999999999997</v>
      </c>
      <c r="J243" s="9"/>
      <c r="K243" s="186">
        <f t="shared" si="13"/>
        <v>4.9999999999999989E-2</v>
      </c>
      <c r="L243" s="178"/>
      <c r="M243" s="178"/>
      <c r="N243" s="178"/>
      <c r="O243" s="178"/>
      <c r="P243" s="178"/>
      <c r="Q243" s="178"/>
    </row>
    <row r="244" spans="1:17" s="179" customFormat="1" ht="15.75" x14ac:dyDescent="0.25">
      <c r="A244" s="195"/>
      <c r="B244" s="9" t="s">
        <v>98</v>
      </c>
      <c r="C244" s="15">
        <v>0.15</v>
      </c>
      <c r="D244" s="41">
        <v>0.25</v>
      </c>
      <c r="E244" s="41">
        <v>0.25</v>
      </c>
      <c r="F244" s="41">
        <v>0.25</v>
      </c>
      <c r="G244" s="41">
        <v>0.3</v>
      </c>
      <c r="H244" s="41">
        <f t="shared" si="22"/>
        <v>3.9E-2</v>
      </c>
      <c r="I244" s="41">
        <f t="shared" si="23"/>
        <v>0.33899999999999997</v>
      </c>
      <c r="J244" s="9"/>
      <c r="K244" s="186">
        <f t="shared" si="13"/>
        <v>4.9999999999999989E-2</v>
      </c>
      <c r="L244" s="178"/>
      <c r="M244" s="178"/>
      <c r="N244" s="178"/>
      <c r="O244" s="178"/>
      <c r="P244" s="178"/>
      <c r="Q244" s="178"/>
    </row>
    <row r="245" spans="1:17" s="179" customFormat="1" ht="15.75" x14ac:dyDescent="0.25">
      <c r="A245" s="195"/>
      <c r="B245" s="9" t="s">
        <v>99</v>
      </c>
      <c r="C245" s="15">
        <v>0.1</v>
      </c>
      <c r="D245" s="41">
        <v>0.2</v>
      </c>
      <c r="E245" s="41">
        <v>0.2</v>
      </c>
      <c r="F245" s="41">
        <v>0.2</v>
      </c>
      <c r="G245" s="41">
        <v>0.25</v>
      </c>
      <c r="H245" s="41">
        <f t="shared" si="22"/>
        <v>3.2500000000000001E-2</v>
      </c>
      <c r="I245" s="41">
        <f t="shared" si="23"/>
        <v>0.28249999999999997</v>
      </c>
      <c r="J245" s="9"/>
      <c r="K245" s="186">
        <f t="shared" si="13"/>
        <v>4.9999999999999989E-2</v>
      </c>
      <c r="L245" s="178"/>
      <c r="M245" s="178"/>
      <c r="N245" s="178"/>
      <c r="O245" s="178"/>
      <c r="P245" s="178"/>
      <c r="Q245" s="178"/>
    </row>
    <row r="246" spans="1:17" s="179" customFormat="1" ht="15.75" x14ac:dyDescent="0.25">
      <c r="A246" s="195"/>
      <c r="B246" s="9" t="s">
        <v>100</v>
      </c>
      <c r="C246" s="15">
        <v>0.3</v>
      </c>
      <c r="D246" s="41">
        <v>0.4</v>
      </c>
      <c r="E246" s="41">
        <v>0.4</v>
      </c>
      <c r="F246" s="41">
        <v>0.4</v>
      </c>
      <c r="G246" s="41">
        <v>0.45</v>
      </c>
      <c r="H246" s="41">
        <f t="shared" si="22"/>
        <v>5.8500000000000003E-2</v>
      </c>
      <c r="I246" s="41">
        <f t="shared" si="23"/>
        <v>0.50850000000000006</v>
      </c>
      <c r="J246" s="9"/>
      <c r="K246" s="186">
        <f t="shared" si="13"/>
        <v>4.9999999999999989E-2</v>
      </c>
      <c r="L246" s="178"/>
      <c r="M246" s="178"/>
      <c r="N246" s="178"/>
      <c r="O246" s="178"/>
      <c r="P246" s="178"/>
      <c r="Q246" s="178"/>
    </row>
    <row r="247" spans="1:17" s="179" customFormat="1" ht="15.75" x14ac:dyDescent="0.25">
      <c r="A247" s="195"/>
      <c r="B247" s="9" t="s">
        <v>101</v>
      </c>
      <c r="C247" s="15">
        <v>0.15</v>
      </c>
      <c r="D247" s="41">
        <v>0.25</v>
      </c>
      <c r="E247" s="41">
        <v>0.25</v>
      </c>
      <c r="F247" s="41">
        <v>0.25</v>
      </c>
      <c r="G247" s="41">
        <v>0.3</v>
      </c>
      <c r="H247" s="41">
        <f t="shared" si="22"/>
        <v>3.9E-2</v>
      </c>
      <c r="I247" s="41">
        <f t="shared" si="23"/>
        <v>0.33899999999999997</v>
      </c>
      <c r="J247" s="9"/>
      <c r="K247" s="186">
        <f t="shared" si="13"/>
        <v>4.9999999999999989E-2</v>
      </c>
      <c r="L247" s="178"/>
      <c r="M247" s="178"/>
      <c r="N247" s="178"/>
      <c r="O247" s="178"/>
      <c r="P247" s="178"/>
      <c r="Q247" s="178"/>
    </row>
    <row r="248" spans="1:17" s="179" customFormat="1" ht="15.75" x14ac:dyDescent="0.25">
      <c r="A248" s="195"/>
      <c r="B248" s="9" t="s">
        <v>102</v>
      </c>
      <c r="C248" s="15">
        <v>0.5</v>
      </c>
      <c r="D248" s="41">
        <v>0.6</v>
      </c>
      <c r="E248" s="41">
        <v>0.6</v>
      </c>
      <c r="F248" s="41">
        <v>0.6</v>
      </c>
      <c r="G248" s="41">
        <v>0.65</v>
      </c>
      <c r="H248" s="41">
        <f t="shared" si="22"/>
        <v>8.4500000000000006E-2</v>
      </c>
      <c r="I248" s="41">
        <f t="shared" si="23"/>
        <v>0.73450000000000004</v>
      </c>
      <c r="J248" s="9"/>
      <c r="K248" s="186">
        <f t="shared" si="13"/>
        <v>5.0000000000000044E-2</v>
      </c>
      <c r="L248" s="178"/>
      <c r="M248" s="178"/>
      <c r="N248" s="178"/>
      <c r="O248" s="178"/>
      <c r="P248" s="178"/>
      <c r="Q248" s="178"/>
    </row>
    <row r="249" spans="1:17" s="179" customFormat="1" ht="15.75" x14ac:dyDescent="0.25">
      <c r="A249" s="195"/>
      <c r="B249" s="22" t="s">
        <v>105</v>
      </c>
      <c r="C249" s="66"/>
      <c r="D249" s="66"/>
      <c r="E249" s="66"/>
      <c r="F249" s="66"/>
      <c r="G249" s="66"/>
      <c r="H249" s="40"/>
      <c r="I249" s="40"/>
      <c r="J249" s="85"/>
      <c r="K249" s="215"/>
      <c r="L249" s="178"/>
      <c r="M249" s="178"/>
      <c r="N249" s="178"/>
      <c r="O249" s="178"/>
      <c r="P249" s="178"/>
      <c r="Q249" s="178"/>
    </row>
    <row r="250" spans="1:17" s="179" customFormat="1" ht="15.75" x14ac:dyDescent="0.25">
      <c r="A250" s="195"/>
      <c r="B250" s="9" t="s">
        <v>97</v>
      </c>
      <c r="C250" s="15">
        <v>0.25</v>
      </c>
      <c r="D250" s="15">
        <v>0.35</v>
      </c>
      <c r="E250" s="15">
        <v>0.35</v>
      </c>
      <c r="F250" s="15">
        <v>0.35</v>
      </c>
      <c r="G250" s="15">
        <v>0.4</v>
      </c>
      <c r="H250" s="41">
        <f>+G250*$H$6</f>
        <v>5.2000000000000005E-2</v>
      </c>
      <c r="I250" s="41">
        <f>+G250+H250</f>
        <v>0.45200000000000001</v>
      </c>
      <c r="J250" s="9"/>
      <c r="K250" s="186">
        <f t="shared" si="13"/>
        <v>5.0000000000000044E-2</v>
      </c>
      <c r="L250" s="178"/>
      <c r="M250" s="178"/>
      <c r="N250" s="178"/>
      <c r="O250" s="178"/>
      <c r="P250" s="178"/>
      <c r="Q250" s="178"/>
    </row>
    <row r="251" spans="1:17" s="179" customFormat="1" ht="15.75" x14ac:dyDescent="0.25">
      <c r="A251" s="195"/>
      <c r="B251" s="9" t="s">
        <v>98</v>
      </c>
      <c r="C251" s="15">
        <v>0.4</v>
      </c>
      <c r="D251" s="15">
        <v>0.5</v>
      </c>
      <c r="E251" s="15">
        <v>0.5</v>
      </c>
      <c r="F251" s="15">
        <v>0.5</v>
      </c>
      <c r="G251" s="15">
        <v>0.55000000000000004</v>
      </c>
      <c r="H251" s="41">
        <f>+G251*$H$6</f>
        <v>7.1500000000000008E-2</v>
      </c>
      <c r="I251" s="41">
        <f>+G251+H251</f>
        <v>0.62150000000000005</v>
      </c>
      <c r="J251" s="9"/>
      <c r="K251" s="186">
        <f t="shared" si="13"/>
        <v>5.0000000000000044E-2</v>
      </c>
      <c r="L251" s="178"/>
      <c r="M251" s="178"/>
      <c r="N251" s="178"/>
      <c r="O251" s="178"/>
      <c r="P251" s="178"/>
      <c r="Q251" s="178"/>
    </row>
    <row r="252" spans="1:17" s="179" customFormat="1" ht="15.75" x14ac:dyDescent="0.25">
      <c r="A252" s="195"/>
      <c r="B252" s="9" t="s">
        <v>99</v>
      </c>
      <c r="C252" s="15">
        <v>0.25</v>
      </c>
      <c r="D252" s="15">
        <v>0.35</v>
      </c>
      <c r="E252" s="15">
        <v>0.35</v>
      </c>
      <c r="F252" s="15">
        <v>0.35</v>
      </c>
      <c r="G252" s="15">
        <v>0.4</v>
      </c>
      <c r="H252" s="41">
        <f>+G252*$H$6</f>
        <v>5.2000000000000005E-2</v>
      </c>
      <c r="I252" s="41">
        <f>+G252+H252</f>
        <v>0.45200000000000001</v>
      </c>
      <c r="J252" s="9"/>
      <c r="K252" s="186">
        <f t="shared" si="13"/>
        <v>5.0000000000000044E-2</v>
      </c>
      <c r="L252" s="178"/>
      <c r="M252" s="178"/>
      <c r="N252" s="178"/>
      <c r="O252" s="178"/>
      <c r="P252" s="178"/>
      <c r="Q252" s="178"/>
    </row>
    <row r="253" spans="1:17" s="179" customFormat="1" ht="15.75" x14ac:dyDescent="0.25">
      <c r="A253" s="195"/>
      <c r="B253" s="9" t="s">
        <v>100</v>
      </c>
      <c r="C253" s="15">
        <v>0.5</v>
      </c>
      <c r="D253" s="15">
        <v>0.6</v>
      </c>
      <c r="E253" s="15">
        <v>0.6</v>
      </c>
      <c r="F253" s="15">
        <v>0.6</v>
      </c>
      <c r="G253" s="15">
        <v>0.65</v>
      </c>
      <c r="H253" s="41">
        <f>+G253*$H$6</f>
        <v>8.4500000000000006E-2</v>
      </c>
      <c r="I253" s="41">
        <f>+G253+H253</f>
        <v>0.73450000000000004</v>
      </c>
      <c r="J253" s="9"/>
      <c r="K253" s="186">
        <f t="shared" si="13"/>
        <v>5.0000000000000044E-2</v>
      </c>
      <c r="L253" s="178"/>
      <c r="M253" s="178"/>
      <c r="N253" s="178"/>
      <c r="O253" s="178"/>
      <c r="P253" s="178"/>
      <c r="Q253" s="178"/>
    </row>
    <row r="254" spans="1:17" s="179" customFormat="1" ht="15.75" x14ac:dyDescent="0.25">
      <c r="A254" s="195"/>
      <c r="B254" s="43" t="s">
        <v>106</v>
      </c>
      <c r="C254" s="66"/>
      <c r="D254" s="66"/>
      <c r="E254" s="66"/>
      <c r="F254" s="66"/>
      <c r="G254" s="66"/>
      <c r="H254" s="23"/>
      <c r="I254" s="23"/>
      <c r="J254" s="85"/>
      <c r="K254" s="188"/>
      <c r="L254" s="178"/>
      <c r="M254" s="178"/>
      <c r="N254" s="178"/>
      <c r="O254" s="178"/>
      <c r="P254" s="178"/>
      <c r="Q254" s="178"/>
    </row>
    <row r="255" spans="1:17" s="179" customFormat="1" ht="15.75" x14ac:dyDescent="0.25">
      <c r="A255" s="195"/>
      <c r="B255" s="9" t="s">
        <v>107</v>
      </c>
      <c r="C255" s="15">
        <v>2</v>
      </c>
      <c r="D255" s="15">
        <v>2.5</v>
      </c>
      <c r="E255" s="15">
        <v>2.5</v>
      </c>
      <c r="F255" s="15">
        <v>2.5</v>
      </c>
      <c r="G255" s="15">
        <v>2.5499999999999998</v>
      </c>
      <c r="H255" s="41">
        <f t="shared" ref="H255:H260" si="24">+G255*$H$6</f>
        <v>0.33149999999999996</v>
      </c>
      <c r="I255" s="41">
        <f t="shared" ref="I255:I260" si="25">+G255+H255</f>
        <v>2.8815</v>
      </c>
      <c r="J255" s="9"/>
      <c r="K255" s="186">
        <f t="shared" si="13"/>
        <v>4.9999999999999822E-2</v>
      </c>
      <c r="L255" s="178"/>
      <c r="M255" s="178"/>
      <c r="N255" s="178"/>
      <c r="O255" s="178"/>
      <c r="P255" s="178"/>
      <c r="Q255" s="178"/>
    </row>
    <row r="256" spans="1:17" s="179" customFormat="1" ht="30" x14ac:dyDescent="0.25">
      <c r="A256" s="198"/>
      <c r="B256" s="9" t="s">
        <v>108</v>
      </c>
      <c r="C256" s="41">
        <v>1.5</v>
      </c>
      <c r="D256" s="15">
        <v>2</v>
      </c>
      <c r="E256" s="15">
        <v>2</v>
      </c>
      <c r="F256" s="15">
        <v>2</v>
      </c>
      <c r="G256" s="15">
        <v>2.0499999999999998</v>
      </c>
      <c r="H256" s="41">
        <f t="shared" si="24"/>
        <v>0.26649999999999996</v>
      </c>
      <c r="I256" s="41">
        <f t="shared" si="25"/>
        <v>2.3164999999999996</v>
      </c>
      <c r="J256" s="9"/>
      <c r="K256" s="41">
        <f t="shared" si="13"/>
        <v>4.9999999999999822E-2</v>
      </c>
      <c r="L256" s="178"/>
      <c r="M256" s="178"/>
      <c r="N256" s="178"/>
      <c r="O256" s="178"/>
      <c r="P256" s="178"/>
      <c r="Q256" s="178"/>
    </row>
    <row r="257" spans="1:17" s="179" customFormat="1" ht="15.75" x14ac:dyDescent="0.25">
      <c r="A257" s="195"/>
      <c r="B257" s="9" t="s">
        <v>109</v>
      </c>
      <c r="C257" s="15">
        <v>1</v>
      </c>
      <c r="D257" s="15">
        <v>1.5</v>
      </c>
      <c r="E257" s="15">
        <v>1.5</v>
      </c>
      <c r="F257" s="15">
        <v>1.5</v>
      </c>
      <c r="G257" s="15">
        <v>1.55</v>
      </c>
      <c r="H257" s="41">
        <f t="shared" si="24"/>
        <v>0.20150000000000001</v>
      </c>
      <c r="I257" s="41">
        <f t="shared" si="25"/>
        <v>1.7515000000000001</v>
      </c>
      <c r="J257" s="9"/>
      <c r="K257" s="186">
        <f t="shared" si="13"/>
        <v>5.0000000000000044E-2</v>
      </c>
      <c r="L257" s="178"/>
      <c r="M257" s="178"/>
      <c r="N257" s="178"/>
      <c r="O257" s="178"/>
      <c r="P257" s="178"/>
      <c r="Q257" s="178"/>
    </row>
    <row r="258" spans="1:17" s="179" customFormat="1" ht="30" x14ac:dyDescent="0.25">
      <c r="A258" s="198"/>
      <c r="B258" s="9" t="s">
        <v>110</v>
      </c>
      <c r="C258" s="41">
        <v>0.75</v>
      </c>
      <c r="D258" s="15">
        <v>1.25</v>
      </c>
      <c r="E258" s="15">
        <v>1.25</v>
      </c>
      <c r="F258" s="15">
        <v>1.25</v>
      </c>
      <c r="G258" s="15">
        <v>1.3</v>
      </c>
      <c r="H258" s="41">
        <f t="shared" si="24"/>
        <v>0.16900000000000001</v>
      </c>
      <c r="I258" s="41">
        <f t="shared" si="25"/>
        <v>1.4690000000000001</v>
      </c>
      <c r="J258" s="9"/>
      <c r="K258" s="41">
        <f t="shared" si="13"/>
        <v>5.0000000000000044E-2</v>
      </c>
      <c r="L258" s="178"/>
      <c r="M258" s="178"/>
      <c r="N258" s="178"/>
      <c r="O258" s="178"/>
      <c r="P258" s="178"/>
      <c r="Q258" s="178"/>
    </row>
    <row r="259" spans="1:17" s="179" customFormat="1" ht="30" x14ac:dyDescent="0.25">
      <c r="A259" s="195"/>
      <c r="B259" s="43" t="s">
        <v>111</v>
      </c>
      <c r="C259" s="23">
        <v>1</v>
      </c>
      <c r="D259" s="23">
        <v>2</v>
      </c>
      <c r="E259" s="23">
        <v>2</v>
      </c>
      <c r="F259" s="23">
        <v>2</v>
      </c>
      <c r="G259" s="23">
        <v>3</v>
      </c>
      <c r="H259" s="23">
        <f t="shared" si="24"/>
        <v>0.39</v>
      </c>
      <c r="I259" s="23">
        <f t="shared" si="25"/>
        <v>3.39</v>
      </c>
      <c r="J259" s="85"/>
      <c r="K259" s="23">
        <f t="shared" si="13"/>
        <v>1</v>
      </c>
      <c r="L259" s="178"/>
      <c r="M259" s="178"/>
      <c r="N259" s="178"/>
      <c r="O259" s="178"/>
      <c r="P259" s="178"/>
      <c r="Q259" s="178"/>
    </row>
    <row r="260" spans="1:17" s="179" customFormat="1" ht="30" x14ac:dyDescent="0.25">
      <c r="A260" s="195"/>
      <c r="B260" s="43" t="s">
        <v>617</v>
      </c>
      <c r="C260" s="23"/>
      <c r="D260" s="23"/>
      <c r="E260" s="23"/>
      <c r="F260" s="23"/>
      <c r="G260" s="23">
        <v>10</v>
      </c>
      <c r="H260" s="23">
        <f t="shared" si="24"/>
        <v>1.3</v>
      </c>
      <c r="I260" s="23">
        <f t="shared" si="25"/>
        <v>11.3</v>
      </c>
      <c r="J260" s="85"/>
      <c r="K260" s="23">
        <f t="shared" si="13"/>
        <v>10</v>
      </c>
      <c r="L260" s="178"/>
      <c r="M260" s="178"/>
      <c r="N260" s="178"/>
      <c r="O260" s="178"/>
      <c r="P260" s="178"/>
      <c r="Q260" s="178"/>
    </row>
    <row r="261" spans="1:17" s="179" customFormat="1" ht="48" customHeight="1" x14ac:dyDescent="0.25">
      <c r="A261" s="195"/>
      <c r="B261" s="238" t="s">
        <v>315</v>
      </c>
      <c r="C261" s="239"/>
      <c r="D261" s="239"/>
      <c r="E261" s="239"/>
      <c r="F261" s="239"/>
      <c r="G261" s="239"/>
      <c r="H261" s="239"/>
      <c r="I261" s="239"/>
      <c r="J261" s="240"/>
      <c r="K261" s="140"/>
      <c r="L261" s="178"/>
      <c r="M261" s="178"/>
      <c r="N261" s="178"/>
      <c r="O261" s="178"/>
      <c r="P261" s="178"/>
      <c r="Q261" s="178"/>
    </row>
    <row r="262" spans="1:17" s="179" customFormat="1" ht="15.75" x14ac:dyDescent="0.25">
      <c r="A262" s="195"/>
      <c r="B262" s="14" t="s">
        <v>112</v>
      </c>
      <c r="C262" s="26"/>
      <c r="D262" s="26"/>
      <c r="E262" s="26"/>
      <c r="F262" s="26"/>
      <c r="G262" s="26"/>
      <c r="H262" s="26"/>
      <c r="I262" s="26"/>
      <c r="J262" s="9"/>
      <c r="K262" s="181"/>
      <c r="L262" s="178"/>
      <c r="M262" s="178"/>
      <c r="N262" s="178"/>
      <c r="O262" s="178"/>
      <c r="P262" s="178"/>
      <c r="Q262" s="178"/>
    </row>
    <row r="263" spans="1:17" s="179" customFormat="1" ht="15.75" x14ac:dyDescent="0.25">
      <c r="A263" s="196">
        <v>12</v>
      </c>
      <c r="B263" s="59" t="s">
        <v>113</v>
      </c>
      <c r="C263" s="30"/>
      <c r="D263" s="30"/>
      <c r="E263" s="30"/>
      <c r="F263" s="30"/>
      <c r="G263" s="30"/>
      <c r="H263" s="30" t="s">
        <v>114</v>
      </c>
      <c r="I263" s="205"/>
      <c r="J263" s="156"/>
      <c r="K263" s="206"/>
      <c r="L263" s="178"/>
      <c r="M263" s="178"/>
      <c r="N263" s="178"/>
      <c r="O263" s="178"/>
      <c r="P263" s="178"/>
      <c r="Q263" s="178"/>
    </row>
    <row r="264" spans="1:17" s="179" customFormat="1" ht="15.75" x14ac:dyDescent="0.25">
      <c r="A264" s="195"/>
      <c r="B264" s="171"/>
      <c r="C264" s="26"/>
      <c r="D264" s="26"/>
      <c r="E264" s="26"/>
      <c r="F264" s="26"/>
      <c r="G264" s="26"/>
      <c r="H264" s="19"/>
      <c r="I264" s="41"/>
      <c r="J264" s="150"/>
      <c r="K264" s="186"/>
      <c r="L264" s="178"/>
      <c r="M264" s="178"/>
      <c r="N264" s="178"/>
      <c r="O264" s="178"/>
      <c r="P264" s="178"/>
      <c r="Q264" s="178"/>
    </row>
    <row r="265" spans="1:17" s="179" customFormat="1" ht="34.5" customHeight="1" x14ac:dyDescent="0.25">
      <c r="A265" s="43" t="s">
        <v>199</v>
      </c>
      <c r="B265" s="43" t="s">
        <v>115</v>
      </c>
      <c r="C265" s="40" t="s">
        <v>348</v>
      </c>
      <c r="D265" s="40"/>
      <c r="E265" s="40"/>
      <c r="F265" s="40"/>
      <c r="G265" s="40"/>
      <c r="H265" s="40"/>
      <c r="I265" s="40"/>
      <c r="J265" s="85" t="s">
        <v>165</v>
      </c>
      <c r="K265" s="40"/>
      <c r="L265" s="178"/>
      <c r="M265" s="178"/>
      <c r="N265" s="178"/>
      <c r="O265" s="178"/>
      <c r="P265" s="178"/>
      <c r="Q265" s="178"/>
    </row>
    <row r="266" spans="1:17" s="179" customFormat="1" ht="45" x14ac:dyDescent="0.25">
      <c r="A266" s="195"/>
      <c r="B266" s="9" t="s">
        <v>326</v>
      </c>
      <c r="C266" s="41" t="s">
        <v>181</v>
      </c>
      <c r="D266" s="41">
        <v>150</v>
      </c>
      <c r="E266" s="41">
        <v>200</v>
      </c>
      <c r="F266" s="41">
        <v>220</v>
      </c>
      <c r="G266" s="41">
        <f>ROUND(F266*1.02,0)+1</f>
        <v>225</v>
      </c>
      <c r="H266" s="41">
        <v>0</v>
      </c>
      <c r="I266" s="41">
        <f t="shared" ref="I266:I274" si="26">G266+H266</f>
        <v>225</v>
      </c>
      <c r="J266" s="57" t="s">
        <v>403</v>
      </c>
      <c r="K266" s="41">
        <f t="shared" ref="K266:K295" si="27">G266-F266</f>
        <v>5</v>
      </c>
      <c r="L266" s="178"/>
      <c r="M266" s="178"/>
      <c r="N266" s="178"/>
      <c r="O266" s="178"/>
      <c r="P266" s="178"/>
      <c r="Q266" s="178"/>
    </row>
    <row r="267" spans="1:17" s="179" customFormat="1" ht="15.75" x14ac:dyDescent="0.25">
      <c r="A267" s="194"/>
      <c r="B267" s="9" t="s">
        <v>182</v>
      </c>
      <c r="C267" s="41" t="s">
        <v>181</v>
      </c>
      <c r="D267" s="41">
        <v>300</v>
      </c>
      <c r="E267" s="41">
        <v>300</v>
      </c>
      <c r="F267" s="41">
        <v>330</v>
      </c>
      <c r="G267" s="41">
        <f>ROUND(F267*1.02,0)-2</f>
        <v>335</v>
      </c>
      <c r="H267" s="41">
        <v>0</v>
      </c>
      <c r="I267" s="41">
        <f t="shared" si="26"/>
        <v>335</v>
      </c>
      <c r="J267" s="57"/>
      <c r="K267" s="41">
        <f t="shared" si="27"/>
        <v>5</v>
      </c>
      <c r="L267" s="178"/>
      <c r="M267" s="178"/>
      <c r="N267" s="178"/>
      <c r="O267" s="178"/>
      <c r="P267" s="178"/>
      <c r="Q267" s="178"/>
    </row>
    <row r="268" spans="1:17" s="179" customFormat="1" ht="30" x14ac:dyDescent="0.25">
      <c r="A268" s="19"/>
      <c r="B268" s="9" t="s">
        <v>244</v>
      </c>
      <c r="C268" s="41">
        <v>1390</v>
      </c>
      <c r="D268" s="41">
        <v>1445</v>
      </c>
      <c r="E268" s="41">
        <v>1445</v>
      </c>
      <c r="F268" s="41">
        <v>1580</v>
      </c>
      <c r="G268" s="41">
        <f>ROUND(F268*1.02,0)-2</f>
        <v>1610</v>
      </c>
      <c r="H268" s="41">
        <v>0</v>
      </c>
      <c r="I268" s="41">
        <f t="shared" si="26"/>
        <v>1610</v>
      </c>
      <c r="J268" s="57"/>
      <c r="K268" s="41">
        <f t="shared" si="27"/>
        <v>30</v>
      </c>
      <c r="L268" s="178"/>
      <c r="M268" s="178"/>
      <c r="N268" s="178"/>
      <c r="O268" s="178"/>
      <c r="P268" s="178"/>
      <c r="Q268" s="178"/>
    </row>
    <row r="269" spans="1:17" s="179" customFormat="1" ht="45" x14ac:dyDescent="0.25">
      <c r="A269" s="19"/>
      <c r="B269" s="9" t="s">
        <v>245</v>
      </c>
      <c r="C269" s="41">
        <v>185</v>
      </c>
      <c r="D269" s="41">
        <v>200</v>
      </c>
      <c r="E269" s="41">
        <v>200</v>
      </c>
      <c r="F269" s="41">
        <v>220</v>
      </c>
      <c r="G269" s="41">
        <f>ROUND(F269*1.02,0)+1</f>
        <v>225</v>
      </c>
      <c r="H269" s="41">
        <v>0</v>
      </c>
      <c r="I269" s="41">
        <f t="shared" si="26"/>
        <v>225</v>
      </c>
      <c r="J269" s="57"/>
      <c r="K269" s="41">
        <f t="shared" si="27"/>
        <v>5</v>
      </c>
      <c r="L269" s="178"/>
      <c r="M269" s="178"/>
      <c r="N269" s="178"/>
      <c r="O269" s="178"/>
      <c r="P269" s="178"/>
      <c r="Q269" s="178"/>
    </row>
    <row r="270" spans="1:17" s="179" customFormat="1" ht="45" x14ac:dyDescent="0.25">
      <c r="A270" s="19"/>
      <c r="B270" s="9" t="s">
        <v>246</v>
      </c>
      <c r="C270" s="41">
        <v>995</v>
      </c>
      <c r="D270" s="41">
        <v>1000</v>
      </c>
      <c r="E270" s="41">
        <v>1000</v>
      </c>
      <c r="F270" s="41">
        <v>1100</v>
      </c>
      <c r="G270" s="41">
        <f>ROUND(F270*1.02,0)-2</f>
        <v>1120</v>
      </c>
      <c r="H270" s="41">
        <v>0</v>
      </c>
      <c r="I270" s="41">
        <f t="shared" si="26"/>
        <v>1120</v>
      </c>
      <c r="J270" s="57"/>
      <c r="K270" s="41">
        <f t="shared" si="27"/>
        <v>20</v>
      </c>
      <c r="L270" s="178"/>
      <c r="M270" s="178"/>
      <c r="N270" s="178"/>
      <c r="O270" s="178"/>
      <c r="P270" s="178"/>
      <c r="Q270" s="178"/>
    </row>
    <row r="271" spans="1:17" s="179" customFormat="1" ht="30" x14ac:dyDescent="0.25">
      <c r="A271" s="19"/>
      <c r="B271" s="9" t="s">
        <v>247</v>
      </c>
      <c r="C271" s="41">
        <v>1470</v>
      </c>
      <c r="D271" s="41">
        <v>1500</v>
      </c>
      <c r="E271" s="41">
        <v>1500</v>
      </c>
      <c r="F271" s="41">
        <v>1650</v>
      </c>
      <c r="G271" s="41">
        <f>ROUND(F271*1.02,0)+2</f>
        <v>1685</v>
      </c>
      <c r="H271" s="41">
        <v>0</v>
      </c>
      <c r="I271" s="41">
        <f t="shared" si="26"/>
        <v>1685</v>
      </c>
      <c r="J271" s="57"/>
      <c r="K271" s="41">
        <f t="shared" si="27"/>
        <v>35</v>
      </c>
      <c r="L271" s="208"/>
      <c r="M271" s="208"/>
      <c r="N271" s="208"/>
      <c r="O271" s="208"/>
      <c r="P271" s="208"/>
      <c r="Q271" s="208"/>
    </row>
    <row r="272" spans="1:17" s="179" customFormat="1" ht="45" x14ac:dyDescent="0.25">
      <c r="A272" s="19"/>
      <c r="B272" s="9" t="s">
        <v>248</v>
      </c>
      <c r="C272" s="41">
        <v>185</v>
      </c>
      <c r="D272" s="41">
        <v>200</v>
      </c>
      <c r="E272" s="41">
        <v>200</v>
      </c>
      <c r="F272" s="41">
        <v>220</v>
      </c>
      <c r="G272" s="41">
        <f t="shared" ref="G272" si="28">ROUND(F272*1.02,0)+1</f>
        <v>225</v>
      </c>
      <c r="H272" s="41">
        <v>0</v>
      </c>
      <c r="I272" s="41">
        <f t="shared" si="26"/>
        <v>225</v>
      </c>
      <c r="J272" s="57"/>
      <c r="K272" s="41">
        <f t="shared" si="27"/>
        <v>5</v>
      </c>
      <c r="L272" s="208"/>
      <c r="M272" s="208"/>
      <c r="N272" s="208"/>
      <c r="O272" s="208"/>
      <c r="P272" s="208"/>
      <c r="Q272" s="208"/>
    </row>
    <row r="273" spans="1:17" s="179" customFormat="1" ht="45" x14ac:dyDescent="0.25">
      <c r="A273" s="19"/>
      <c r="B273" s="9" t="s">
        <v>249</v>
      </c>
      <c r="C273" s="41">
        <v>1105</v>
      </c>
      <c r="D273" s="41">
        <v>1000</v>
      </c>
      <c r="E273" s="41">
        <v>1000</v>
      </c>
      <c r="F273" s="41">
        <v>1100</v>
      </c>
      <c r="G273" s="41">
        <f>ROUND(F273*1.02,0)-2</f>
        <v>1120</v>
      </c>
      <c r="H273" s="41">
        <v>0</v>
      </c>
      <c r="I273" s="41">
        <f t="shared" si="26"/>
        <v>1120</v>
      </c>
      <c r="J273" s="57"/>
      <c r="K273" s="41">
        <f t="shared" si="27"/>
        <v>20</v>
      </c>
      <c r="L273" s="208"/>
      <c r="M273" s="208"/>
      <c r="N273" s="208"/>
      <c r="O273" s="208"/>
      <c r="P273" s="208"/>
      <c r="Q273" s="208"/>
    </row>
    <row r="274" spans="1:17" s="179" customFormat="1" ht="30" x14ac:dyDescent="0.25">
      <c r="A274" s="19"/>
      <c r="B274" s="9" t="s">
        <v>250</v>
      </c>
      <c r="C274" s="41">
        <v>740</v>
      </c>
      <c r="D274" s="41">
        <v>750</v>
      </c>
      <c r="E274" s="41">
        <v>750</v>
      </c>
      <c r="F274" s="41">
        <v>750</v>
      </c>
      <c r="G274" s="41">
        <f>ROUND(F274*1.02,0)</f>
        <v>765</v>
      </c>
      <c r="H274" s="41">
        <v>0</v>
      </c>
      <c r="I274" s="41">
        <f t="shared" si="26"/>
        <v>765</v>
      </c>
      <c r="J274" s="57"/>
      <c r="K274" s="41">
        <f t="shared" si="27"/>
        <v>15</v>
      </c>
      <c r="L274" s="208"/>
      <c r="M274" s="208"/>
      <c r="N274" s="208"/>
      <c r="O274" s="208"/>
      <c r="P274" s="208"/>
      <c r="Q274" s="208"/>
    </row>
    <row r="275" spans="1:17" s="179" customFormat="1" ht="15.75" x14ac:dyDescent="0.25">
      <c r="A275" s="19"/>
      <c r="B275" s="9" t="s">
        <v>400</v>
      </c>
      <c r="C275" s="41"/>
      <c r="D275" s="41"/>
      <c r="E275" s="41">
        <v>500</v>
      </c>
      <c r="F275" s="41">
        <v>550</v>
      </c>
      <c r="G275" s="41">
        <f>ROUND(F275*1.02,0)-1</f>
        <v>560</v>
      </c>
      <c r="H275" s="41"/>
      <c r="I275" s="41"/>
      <c r="J275" s="57"/>
      <c r="K275" s="41">
        <f t="shared" si="27"/>
        <v>10</v>
      </c>
      <c r="L275" s="208"/>
      <c r="M275" s="208"/>
      <c r="N275" s="208"/>
      <c r="O275" s="208"/>
      <c r="P275" s="208"/>
      <c r="Q275" s="208"/>
    </row>
    <row r="276" spans="1:17" s="179" customFormat="1" ht="15.75" x14ac:dyDescent="0.25">
      <c r="A276" s="19"/>
      <c r="B276" s="9" t="s">
        <v>166</v>
      </c>
      <c r="C276" s="41">
        <v>1050</v>
      </c>
      <c r="D276" s="41">
        <v>2500</v>
      </c>
      <c r="E276" s="41">
        <v>2500</v>
      </c>
      <c r="F276" s="41">
        <v>2750</v>
      </c>
      <c r="G276" s="41">
        <f>ROUND(F276*1.02,0)-5</f>
        <v>2800</v>
      </c>
      <c r="H276" s="41">
        <v>0</v>
      </c>
      <c r="I276" s="41">
        <f t="shared" ref="I276:I282" si="29">G276+H276</f>
        <v>2800</v>
      </c>
      <c r="J276" s="57"/>
      <c r="K276" s="41">
        <f t="shared" si="27"/>
        <v>50</v>
      </c>
      <c r="L276" s="208"/>
      <c r="M276" s="208"/>
      <c r="N276" s="208"/>
      <c r="O276" s="208"/>
      <c r="P276" s="208"/>
      <c r="Q276" s="208"/>
    </row>
    <row r="277" spans="1:17" s="179" customFormat="1" ht="15.75" x14ac:dyDescent="0.25">
      <c r="A277" s="19"/>
      <c r="B277" s="9" t="s">
        <v>167</v>
      </c>
      <c r="C277" s="41">
        <v>2100</v>
      </c>
      <c r="D277" s="41">
        <v>4000</v>
      </c>
      <c r="E277" s="41">
        <v>4000</v>
      </c>
      <c r="F277" s="41">
        <v>4400</v>
      </c>
      <c r="G277" s="41">
        <f>ROUND(F277*1.02,0)+12</f>
        <v>4500</v>
      </c>
      <c r="H277" s="41">
        <v>0</v>
      </c>
      <c r="I277" s="41">
        <f t="shared" si="29"/>
        <v>4500</v>
      </c>
      <c r="J277" s="57"/>
      <c r="K277" s="41">
        <f t="shared" si="27"/>
        <v>100</v>
      </c>
      <c r="L277" s="208"/>
      <c r="M277" s="208"/>
      <c r="N277" s="208"/>
      <c r="O277" s="208"/>
      <c r="P277" s="208"/>
      <c r="Q277" s="208"/>
    </row>
    <row r="278" spans="1:17" s="179" customFormat="1" ht="30" x14ac:dyDescent="0.25">
      <c r="A278" s="19"/>
      <c r="B278" s="9" t="s">
        <v>327</v>
      </c>
      <c r="C278" s="41" t="s">
        <v>328</v>
      </c>
      <c r="D278" s="41">
        <v>1000</v>
      </c>
      <c r="E278" s="41">
        <v>1000</v>
      </c>
      <c r="F278" s="41">
        <v>1100</v>
      </c>
      <c r="G278" s="41">
        <f>ROUND(F278*1.02,0)+3</f>
        <v>1125</v>
      </c>
      <c r="H278" s="41">
        <v>0</v>
      </c>
      <c r="I278" s="41">
        <f t="shared" si="29"/>
        <v>1125</v>
      </c>
      <c r="J278" s="57"/>
      <c r="K278" s="41">
        <f t="shared" si="27"/>
        <v>25</v>
      </c>
      <c r="L278" s="208"/>
      <c r="M278" s="208"/>
      <c r="N278" s="208"/>
      <c r="O278" s="208"/>
      <c r="P278" s="208"/>
      <c r="Q278" s="208"/>
    </row>
    <row r="279" spans="1:17" s="179" customFormat="1" ht="30" x14ac:dyDescent="0.25">
      <c r="A279" s="19"/>
      <c r="B279" s="9" t="s">
        <v>329</v>
      </c>
      <c r="C279" s="41" t="s">
        <v>328</v>
      </c>
      <c r="D279" s="41">
        <v>5000</v>
      </c>
      <c r="E279" s="41">
        <v>5000</v>
      </c>
      <c r="F279" s="41">
        <v>5500</v>
      </c>
      <c r="G279" s="41">
        <f>ROUND(F279*1.02,0)+-10</f>
        <v>5600</v>
      </c>
      <c r="H279" s="41">
        <v>0</v>
      </c>
      <c r="I279" s="41">
        <f t="shared" si="29"/>
        <v>5600</v>
      </c>
      <c r="J279" s="57"/>
      <c r="K279" s="41">
        <f t="shared" si="27"/>
        <v>100</v>
      </c>
      <c r="L279" s="208"/>
      <c r="M279" s="208"/>
      <c r="N279" s="208"/>
      <c r="O279" s="208"/>
      <c r="P279" s="208"/>
      <c r="Q279" s="208"/>
    </row>
    <row r="280" spans="1:17" s="179" customFormat="1" ht="30" x14ac:dyDescent="0.25">
      <c r="A280" s="19"/>
      <c r="B280" s="9" t="s">
        <v>251</v>
      </c>
      <c r="C280" s="41">
        <v>10500</v>
      </c>
      <c r="D280" s="41">
        <v>10500</v>
      </c>
      <c r="E280" s="41">
        <v>10500</v>
      </c>
      <c r="F280" s="41">
        <v>11550</v>
      </c>
      <c r="G280" s="41">
        <f>ROUND(F280*1.02,0)-1</f>
        <v>11780</v>
      </c>
      <c r="H280" s="41">
        <v>0</v>
      </c>
      <c r="I280" s="41">
        <f t="shared" si="29"/>
        <v>11780</v>
      </c>
      <c r="J280" s="57"/>
      <c r="K280" s="41">
        <f t="shared" si="27"/>
        <v>230</v>
      </c>
      <c r="L280" s="178"/>
      <c r="M280" s="178"/>
      <c r="N280" s="178"/>
      <c r="O280" s="178"/>
      <c r="P280" s="178"/>
      <c r="Q280" s="178"/>
    </row>
    <row r="281" spans="1:17" s="179" customFormat="1" ht="15.75" x14ac:dyDescent="0.25">
      <c r="A281" s="19"/>
      <c r="B281" s="9" t="s">
        <v>330</v>
      </c>
      <c r="C281" s="41" t="s">
        <v>328</v>
      </c>
      <c r="D281" s="41">
        <v>25000</v>
      </c>
      <c r="E281" s="41">
        <v>25000</v>
      </c>
      <c r="F281" s="41">
        <v>25000</v>
      </c>
      <c r="G281" s="41">
        <f>ROUND(F281*1.02,0)</f>
        <v>25500</v>
      </c>
      <c r="H281" s="41">
        <v>0</v>
      </c>
      <c r="I281" s="41">
        <f t="shared" si="29"/>
        <v>25500</v>
      </c>
      <c r="J281" s="57"/>
      <c r="K281" s="41">
        <f t="shared" si="27"/>
        <v>500</v>
      </c>
      <c r="L281" s="178"/>
      <c r="M281" s="178"/>
      <c r="N281" s="178"/>
      <c r="O281" s="178"/>
      <c r="P281" s="178"/>
      <c r="Q281" s="178"/>
    </row>
    <row r="282" spans="1:17" s="179" customFormat="1" ht="15.75" x14ac:dyDescent="0.25">
      <c r="A282" s="19"/>
      <c r="B282" s="9" t="s">
        <v>331</v>
      </c>
      <c r="C282" s="41" t="s">
        <v>328</v>
      </c>
      <c r="D282" s="41">
        <v>1000</v>
      </c>
      <c r="E282" s="41">
        <v>1000</v>
      </c>
      <c r="F282" s="41">
        <v>1100</v>
      </c>
      <c r="G282" s="41">
        <f>ROUND(F282*1.02,0)-2</f>
        <v>1120</v>
      </c>
      <c r="H282" s="41">
        <v>0</v>
      </c>
      <c r="I282" s="41">
        <f t="shared" si="29"/>
        <v>1120</v>
      </c>
      <c r="J282" s="57"/>
      <c r="K282" s="41">
        <f t="shared" si="27"/>
        <v>20</v>
      </c>
      <c r="L282" s="178"/>
      <c r="M282" s="178"/>
      <c r="N282" s="178"/>
      <c r="O282" s="178"/>
      <c r="P282" s="178"/>
      <c r="Q282" s="178"/>
    </row>
    <row r="283" spans="1:17" s="179" customFormat="1" ht="45" x14ac:dyDescent="0.25">
      <c r="A283" s="195"/>
      <c r="B283" s="9" t="s">
        <v>116</v>
      </c>
      <c r="C283" s="41" t="s">
        <v>117</v>
      </c>
      <c r="D283" s="41"/>
      <c r="E283" s="41"/>
      <c r="F283" s="41" t="s">
        <v>564</v>
      </c>
      <c r="G283" s="41" t="s">
        <v>564</v>
      </c>
      <c r="H283" s="41"/>
      <c r="I283" s="41"/>
      <c r="J283" s="57"/>
      <c r="K283" s="186"/>
      <c r="L283" s="178"/>
      <c r="M283" s="178"/>
      <c r="N283" s="178"/>
      <c r="O283" s="178"/>
      <c r="P283" s="178"/>
      <c r="Q283" s="178"/>
    </row>
    <row r="284" spans="1:17" s="179" customFormat="1" ht="35.25" customHeight="1" x14ac:dyDescent="0.25">
      <c r="A284" s="195"/>
      <c r="B284" s="9" t="s">
        <v>252</v>
      </c>
      <c r="C284" s="41" t="s">
        <v>313</v>
      </c>
      <c r="D284" s="41">
        <v>690</v>
      </c>
      <c r="E284" s="41">
        <v>690</v>
      </c>
      <c r="F284" s="41">
        <v>759</v>
      </c>
      <c r="G284" s="41">
        <f>ROUND(F284*1.02,0)+1</f>
        <v>775</v>
      </c>
      <c r="H284" s="41">
        <v>0</v>
      </c>
      <c r="I284" s="41">
        <f>G284+H284</f>
        <v>775</v>
      </c>
      <c r="J284" s="57"/>
      <c r="K284" s="41">
        <f t="shared" si="27"/>
        <v>16</v>
      </c>
      <c r="L284" s="178"/>
      <c r="M284" s="178"/>
      <c r="N284" s="178"/>
      <c r="O284" s="178"/>
      <c r="P284" s="178"/>
      <c r="Q284" s="178"/>
    </row>
    <row r="285" spans="1:17" s="179" customFormat="1" ht="30" x14ac:dyDescent="0.25">
      <c r="A285" s="195"/>
      <c r="B285" s="9" t="s">
        <v>168</v>
      </c>
      <c r="C285" s="41" t="s">
        <v>314</v>
      </c>
      <c r="D285" s="41" t="s">
        <v>335</v>
      </c>
      <c r="E285" s="41" t="s">
        <v>335</v>
      </c>
      <c r="F285" s="41" t="s">
        <v>565</v>
      </c>
      <c r="G285" s="41" t="s">
        <v>608</v>
      </c>
      <c r="H285" s="41"/>
      <c r="I285" s="41"/>
      <c r="J285" s="57"/>
      <c r="K285" s="41" t="s">
        <v>625</v>
      </c>
      <c r="L285" s="178"/>
      <c r="M285" s="178"/>
      <c r="N285" s="178"/>
      <c r="O285" s="178"/>
      <c r="P285" s="178"/>
      <c r="Q285" s="178"/>
    </row>
    <row r="286" spans="1:17" s="179" customFormat="1" ht="36.75" customHeight="1" x14ac:dyDescent="0.25">
      <c r="A286" s="198"/>
      <c r="B286" s="241" t="s">
        <v>200</v>
      </c>
      <c r="C286" s="242"/>
      <c r="D286" s="242"/>
      <c r="E286" s="242"/>
      <c r="F286" s="242"/>
      <c r="G286" s="242"/>
      <c r="H286" s="242"/>
      <c r="I286" s="242"/>
      <c r="J286" s="243"/>
      <c r="K286" s="41"/>
      <c r="L286" s="178"/>
      <c r="M286" s="178"/>
      <c r="N286" s="178"/>
      <c r="O286" s="178"/>
      <c r="P286" s="178"/>
      <c r="Q286" s="178"/>
    </row>
    <row r="287" spans="1:17" s="179" customFormat="1" ht="15.75" x14ac:dyDescent="0.25">
      <c r="A287" s="198"/>
      <c r="B287" s="9"/>
      <c r="C287" s="41"/>
      <c r="D287" s="41"/>
      <c r="E287" s="41"/>
      <c r="F287" s="41"/>
      <c r="G287" s="41"/>
      <c r="H287" s="41"/>
      <c r="I287" s="41"/>
      <c r="J287" s="57"/>
      <c r="K287" s="41"/>
      <c r="L287" s="178"/>
      <c r="M287" s="178"/>
      <c r="N287" s="178"/>
      <c r="O287" s="178"/>
      <c r="P287" s="178"/>
      <c r="Q287" s="178"/>
    </row>
    <row r="288" spans="1:17" s="179" customFormat="1" ht="15.75" x14ac:dyDescent="0.25">
      <c r="A288" s="43" t="s">
        <v>201</v>
      </c>
      <c r="B288" s="43" t="s">
        <v>207</v>
      </c>
      <c r="C288" s="40"/>
      <c r="D288" s="40"/>
      <c r="E288" s="40"/>
      <c r="F288" s="40"/>
      <c r="G288" s="40"/>
      <c r="H288" s="40"/>
      <c r="I288" s="40"/>
      <c r="J288" s="85"/>
      <c r="K288" s="40"/>
      <c r="L288" s="178"/>
      <c r="M288" s="178"/>
      <c r="N288" s="178"/>
      <c r="O288" s="178"/>
      <c r="P288" s="178"/>
      <c r="Q288" s="178"/>
    </row>
    <row r="289" spans="1:17" s="179" customFormat="1" ht="15.75" x14ac:dyDescent="0.25">
      <c r="A289" s="194"/>
      <c r="B289" s="148" t="s">
        <v>208</v>
      </c>
      <c r="C289" s="75">
        <v>1250</v>
      </c>
      <c r="D289" s="75">
        <v>1250</v>
      </c>
      <c r="E289" s="75">
        <v>1250</v>
      </c>
      <c r="F289" s="75">
        <v>1250</v>
      </c>
      <c r="G289" s="41">
        <v>1250</v>
      </c>
      <c r="H289" s="41">
        <v>0</v>
      </c>
      <c r="I289" s="41">
        <f>G289+H289</f>
        <v>1250</v>
      </c>
      <c r="J289" s="9"/>
      <c r="K289" s="41">
        <f t="shared" si="27"/>
        <v>0</v>
      </c>
      <c r="L289" s="178"/>
      <c r="M289" s="178"/>
      <c r="N289" s="178"/>
      <c r="O289" s="178"/>
      <c r="P289" s="178"/>
      <c r="Q289" s="178"/>
    </row>
    <row r="290" spans="1:17" s="179" customFormat="1" ht="15.75" x14ac:dyDescent="0.25">
      <c r="A290" s="195"/>
      <c r="B290" s="148" t="s">
        <v>570</v>
      </c>
      <c r="C290" s="75">
        <v>250</v>
      </c>
      <c r="D290" s="76">
        <v>250</v>
      </c>
      <c r="E290" s="76">
        <v>250</v>
      </c>
      <c r="F290" s="76">
        <v>250</v>
      </c>
      <c r="G290" s="41">
        <v>300</v>
      </c>
      <c r="H290" s="41">
        <v>0</v>
      </c>
      <c r="I290" s="41">
        <f>G290+H290</f>
        <v>300</v>
      </c>
      <c r="J290" s="9"/>
      <c r="K290" s="41">
        <f t="shared" si="27"/>
        <v>50</v>
      </c>
      <c r="L290" s="178"/>
      <c r="M290" s="178"/>
      <c r="N290" s="178"/>
      <c r="O290" s="178"/>
      <c r="P290" s="178"/>
      <c r="Q290" s="178"/>
    </row>
    <row r="291" spans="1:17" s="179" customFormat="1" ht="30" x14ac:dyDescent="0.25">
      <c r="A291" s="195"/>
      <c r="B291" s="148" t="s">
        <v>210</v>
      </c>
      <c r="C291" s="77" t="s">
        <v>316</v>
      </c>
      <c r="D291" s="76" t="s">
        <v>332</v>
      </c>
      <c r="E291" s="76" t="s">
        <v>332</v>
      </c>
      <c r="F291" s="76" t="s">
        <v>332</v>
      </c>
      <c r="G291" s="76" t="s">
        <v>618</v>
      </c>
      <c r="H291" s="19"/>
      <c r="I291" s="19"/>
      <c r="J291" s="9"/>
      <c r="K291" s="26" t="s">
        <v>627</v>
      </c>
      <c r="L291" s="178"/>
      <c r="M291" s="178"/>
      <c r="N291" s="178"/>
      <c r="O291" s="178"/>
      <c r="P291" s="178"/>
      <c r="Q291" s="178"/>
    </row>
    <row r="292" spans="1:17" s="179" customFormat="1" ht="30" x14ac:dyDescent="0.25">
      <c r="A292" s="195"/>
      <c r="B292" s="148" t="s">
        <v>211</v>
      </c>
      <c r="C292" s="75">
        <v>100</v>
      </c>
      <c r="D292" s="76">
        <v>400</v>
      </c>
      <c r="E292" s="76">
        <v>400</v>
      </c>
      <c r="F292" s="76">
        <v>400</v>
      </c>
      <c r="G292" s="41">
        <v>500</v>
      </c>
      <c r="H292" s="41">
        <v>0</v>
      </c>
      <c r="I292" s="41">
        <f>G292+H292</f>
        <v>500</v>
      </c>
      <c r="J292" s="9"/>
      <c r="K292" s="41">
        <f t="shared" si="27"/>
        <v>100</v>
      </c>
      <c r="L292" s="178"/>
      <c r="M292" s="178"/>
      <c r="N292" s="178"/>
      <c r="O292" s="178"/>
      <c r="P292" s="178"/>
      <c r="Q292" s="178"/>
    </row>
    <row r="293" spans="1:17" s="179" customFormat="1" ht="30" x14ac:dyDescent="0.25">
      <c r="A293" s="195"/>
      <c r="B293" s="148" t="s">
        <v>212</v>
      </c>
      <c r="C293" s="77" t="s">
        <v>333</v>
      </c>
      <c r="D293" s="76" t="s">
        <v>334</v>
      </c>
      <c r="E293" s="76" t="s">
        <v>334</v>
      </c>
      <c r="F293" s="76" t="s">
        <v>334</v>
      </c>
      <c r="G293" s="76" t="s">
        <v>619</v>
      </c>
      <c r="H293" s="19"/>
      <c r="I293" s="19"/>
      <c r="J293" s="9"/>
      <c r="K293" s="26" t="s">
        <v>628</v>
      </c>
      <c r="L293" s="178"/>
      <c r="M293" s="178"/>
      <c r="N293" s="178"/>
      <c r="O293" s="178"/>
      <c r="P293" s="178"/>
      <c r="Q293" s="178"/>
    </row>
    <row r="294" spans="1:17" s="179" customFormat="1" ht="30" x14ac:dyDescent="0.25">
      <c r="A294" s="195"/>
      <c r="B294" s="148" t="s">
        <v>213</v>
      </c>
      <c r="C294" s="75">
        <v>100</v>
      </c>
      <c r="D294" s="76">
        <v>100</v>
      </c>
      <c r="E294" s="76">
        <v>100</v>
      </c>
      <c r="F294" s="76">
        <v>100</v>
      </c>
      <c r="G294" s="41">
        <v>200</v>
      </c>
      <c r="H294" s="41">
        <v>0</v>
      </c>
      <c r="I294" s="41">
        <f>G294+H294</f>
        <v>200</v>
      </c>
      <c r="J294" s="9"/>
      <c r="K294" s="41">
        <f t="shared" si="27"/>
        <v>100</v>
      </c>
      <c r="L294" s="178"/>
      <c r="M294" s="178"/>
      <c r="N294" s="178"/>
      <c r="O294" s="178"/>
      <c r="P294" s="178"/>
      <c r="Q294" s="178"/>
    </row>
    <row r="295" spans="1:17" s="179" customFormat="1" ht="15.75" x14ac:dyDescent="0.25">
      <c r="A295" s="195"/>
      <c r="B295" s="148" t="s">
        <v>571</v>
      </c>
      <c r="C295" s="75"/>
      <c r="D295" s="76"/>
      <c r="E295" s="76">
        <v>250</v>
      </c>
      <c r="F295" s="76">
        <v>250</v>
      </c>
      <c r="G295" s="41">
        <v>300</v>
      </c>
      <c r="H295" s="41">
        <v>0</v>
      </c>
      <c r="I295" s="41">
        <f>G295+H295</f>
        <v>300</v>
      </c>
      <c r="J295" s="9"/>
      <c r="K295" s="41">
        <f t="shared" si="27"/>
        <v>50</v>
      </c>
      <c r="L295" s="178"/>
      <c r="M295" s="178"/>
      <c r="N295" s="178"/>
      <c r="O295" s="178"/>
      <c r="P295" s="178"/>
      <c r="Q295" s="178"/>
    </row>
    <row r="296" spans="1:17" s="179" customFormat="1" ht="30" x14ac:dyDescent="0.25">
      <c r="A296" s="181"/>
      <c r="B296" s="9" t="s">
        <v>401</v>
      </c>
      <c r="C296" s="15"/>
      <c r="D296" s="15"/>
      <c r="E296" s="15" t="s">
        <v>402</v>
      </c>
      <c r="F296" s="15" t="s">
        <v>402</v>
      </c>
      <c r="G296" s="15" t="s">
        <v>402</v>
      </c>
      <c r="H296" s="15"/>
      <c r="I296" s="15"/>
      <c r="J296" s="9"/>
      <c r="K296" s="214"/>
      <c r="L296" s="178"/>
      <c r="M296" s="178"/>
      <c r="N296" s="178"/>
      <c r="O296" s="178"/>
      <c r="P296" s="178"/>
      <c r="Q296" s="178"/>
    </row>
    <row r="297" spans="1:17" s="179" customFormat="1" ht="15.75" x14ac:dyDescent="0.25">
      <c r="A297" s="195"/>
      <c r="B297" s="14" t="s">
        <v>569</v>
      </c>
      <c r="C297" s="19"/>
      <c r="D297" s="19"/>
      <c r="E297" s="19"/>
      <c r="F297" s="19"/>
      <c r="G297" s="19"/>
      <c r="H297" s="19"/>
      <c r="I297" s="19"/>
      <c r="J297" s="9"/>
      <c r="K297" s="19"/>
      <c r="L297" s="178"/>
      <c r="M297" s="178"/>
      <c r="N297" s="178"/>
      <c r="O297" s="178"/>
      <c r="P297" s="178"/>
      <c r="Q297" s="178"/>
    </row>
    <row r="298" spans="1:17" s="179" customFormat="1" ht="30" x14ac:dyDescent="0.25">
      <c r="A298" s="198" t="s">
        <v>204</v>
      </c>
      <c r="B298" s="43" t="s">
        <v>118</v>
      </c>
      <c r="C298" s="79" t="s">
        <v>184</v>
      </c>
      <c r="D298" s="79"/>
      <c r="E298" s="79"/>
      <c r="F298" s="79"/>
      <c r="G298" s="79"/>
      <c r="H298" s="23"/>
      <c r="I298" s="23"/>
      <c r="J298" s="43" t="s">
        <v>185</v>
      </c>
      <c r="K298" s="23"/>
      <c r="L298" s="178"/>
      <c r="M298" s="178"/>
      <c r="N298" s="178"/>
      <c r="O298" s="178"/>
      <c r="P298" s="178"/>
      <c r="Q298" s="178"/>
    </row>
    <row r="299" spans="1:17" s="179" customFormat="1" ht="30" x14ac:dyDescent="0.25">
      <c r="A299" s="194"/>
      <c r="B299" s="9" t="s">
        <v>183</v>
      </c>
      <c r="C299" s="41">
        <v>2000</v>
      </c>
      <c r="D299" s="41">
        <v>2000</v>
      </c>
      <c r="E299" s="41">
        <v>2000</v>
      </c>
      <c r="F299" s="41">
        <v>2000</v>
      </c>
      <c r="G299" s="41">
        <v>2000</v>
      </c>
      <c r="H299" s="41">
        <v>0</v>
      </c>
      <c r="I299" s="41">
        <f>G299+H299</f>
        <v>2000</v>
      </c>
      <c r="J299" s="57"/>
      <c r="K299" s="41"/>
      <c r="L299" s="178"/>
      <c r="M299" s="178"/>
      <c r="N299" s="178"/>
      <c r="O299" s="178"/>
      <c r="P299" s="178"/>
      <c r="Q299" s="178"/>
    </row>
    <row r="300" spans="1:17" s="179" customFormat="1" ht="15.75" x14ac:dyDescent="0.25">
      <c r="A300" s="198"/>
      <c r="B300" s="9" t="s">
        <v>186</v>
      </c>
      <c r="C300" s="41">
        <v>3500</v>
      </c>
      <c r="D300" s="41">
        <v>3500</v>
      </c>
      <c r="E300" s="41">
        <v>3500</v>
      </c>
      <c r="F300" s="41">
        <v>3500</v>
      </c>
      <c r="G300" s="41">
        <v>3500</v>
      </c>
      <c r="H300" s="41">
        <v>0</v>
      </c>
      <c r="I300" s="41">
        <f>G300+H300</f>
        <v>3500</v>
      </c>
      <c r="J300" s="57"/>
      <c r="K300" s="41"/>
      <c r="L300" s="178"/>
      <c r="M300" s="178"/>
      <c r="N300" s="178"/>
      <c r="O300" s="178"/>
      <c r="P300" s="178"/>
      <c r="Q300" s="178"/>
    </row>
    <row r="301" spans="1:17" s="179" customFormat="1" ht="15.75" x14ac:dyDescent="0.25">
      <c r="A301" s="198"/>
      <c r="B301" s="9" t="s">
        <v>206</v>
      </c>
      <c r="C301" s="41">
        <v>850</v>
      </c>
      <c r="D301" s="41">
        <v>850</v>
      </c>
      <c r="E301" s="41">
        <v>850</v>
      </c>
      <c r="F301" s="41">
        <v>850</v>
      </c>
      <c r="G301" s="41">
        <v>850</v>
      </c>
      <c r="H301" s="41">
        <v>0</v>
      </c>
      <c r="I301" s="41">
        <f>G301+H301</f>
        <v>850</v>
      </c>
      <c r="J301" s="57"/>
      <c r="K301" s="41"/>
      <c r="L301" s="178"/>
      <c r="M301" s="178"/>
      <c r="N301" s="178"/>
      <c r="O301" s="178"/>
      <c r="P301" s="178"/>
      <c r="Q301" s="178"/>
    </row>
    <row r="302" spans="1:17" s="179" customFormat="1" ht="15.75" x14ac:dyDescent="0.25">
      <c r="A302" s="198"/>
      <c r="B302" s="171"/>
      <c r="C302" s="26"/>
      <c r="D302" s="26"/>
      <c r="E302" s="26"/>
      <c r="F302" s="26"/>
      <c r="G302" s="26"/>
      <c r="H302" s="41"/>
      <c r="I302" s="41"/>
      <c r="J302" s="150"/>
      <c r="K302" s="186"/>
      <c r="L302" s="178"/>
      <c r="M302" s="178"/>
      <c r="N302" s="178"/>
      <c r="O302" s="178"/>
      <c r="P302" s="178"/>
      <c r="Q302" s="178"/>
    </row>
    <row r="303" spans="1:17" s="179" customFormat="1" ht="15.75" x14ac:dyDescent="0.25">
      <c r="A303" s="195" t="s">
        <v>205</v>
      </c>
      <c r="B303" s="43" t="s">
        <v>119</v>
      </c>
      <c r="C303" s="40"/>
      <c r="D303" s="40"/>
      <c r="E303" s="40"/>
      <c r="F303" s="40"/>
      <c r="G303" s="40"/>
      <c r="H303" s="40"/>
      <c r="I303" s="40"/>
      <c r="J303" s="85"/>
      <c r="K303" s="40"/>
      <c r="L303" s="178"/>
      <c r="M303" s="178"/>
      <c r="N303" s="178"/>
      <c r="O303" s="178"/>
      <c r="P303" s="178"/>
      <c r="Q303" s="178"/>
    </row>
    <row r="304" spans="1:17" s="179" customFormat="1" ht="30" x14ac:dyDescent="0.25">
      <c r="A304" s="194"/>
      <c r="B304" s="9" t="s">
        <v>203</v>
      </c>
      <c r="C304" s="41" t="s">
        <v>202</v>
      </c>
      <c r="D304" s="41"/>
      <c r="E304" s="41"/>
      <c r="F304" s="41" t="s">
        <v>202</v>
      </c>
      <c r="G304" s="41" t="s">
        <v>202</v>
      </c>
      <c r="H304" s="41"/>
      <c r="I304" s="41"/>
      <c r="J304" s="9"/>
      <c r="K304" s="186"/>
      <c r="L304" s="178"/>
      <c r="M304" s="178"/>
      <c r="N304" s="178"/>
      <c r="O304" s="178"/>
      <c r="P304" s="178"/>
      <c r="Q304" s="178"/>
    </row>
    <row r="305" spans="1:163" s="179" customFormat="1" ht="15.75" x14ac:dyDescent="0.25">
      <c r="A305" s="195"/>
      <c r="B305" s="9"/>
      <c r="C305" s="26"/>
      <c r="D305" s="26"/>
      <c r="E305" s="26"/>
      <c r="F305" s="26"/>
      <c r="G305" s="26"/>
      <c r="H305" s="41"/>
      <c r="I305" s="41"/>
      <c r="J305" s="9"/>
      <c r="K305" s="186"/>
      <c r="L305" s="178"/>
      <c r="M305" s="178"/>
      <c r="N305" s="178"/>
      <c r="O305" s="178"/>
      <c r="P305" s="178"/>
      <c r="Q305" s="178"/>
    </row>
    <row r="306" spans="1:163" s="179" customFormat="1" ht="30" x14ac:dyDescent="0.25">
      <c r="A306" s="195" t="s">
        <v>214</v>
      </c>
      <c r="B306" s="43" t="s">
        <v>120</v>
      </c>
      <c r="C306" s="40"/>
      <c r="D306" s="40"/>
      <c r="E306" s="40"/>
      <c r="F306" s="40"/>
      <c r="G306" s="40"/>
      <c r="H306" s="44"/>
      <c r="I306" s="44"/>
      <c r="J306" s="43" t="s">
        <v>164</v>
      </c>
      <c r="K306" s="203"/>
      <c r="L306" s="178"/>
      <c r="M306" s="178"/>
      <c r="N306" s="178"/>
      <c r="O306" s="178"/>
      <c r="P306" s="178"/>
      <c r="Q306" s="178"/>
    </row>
    <row r="307" spans="1:163" s="179" customFormat="1" ht="15.75" x14ac:dyDescent="0.25">
      <c r="A307" s="194"/>
      <c r="B307" s="9" t="s">
        <v>121</v>
      </c>
      <c r="C307" s="41">
        <v>40</v>
      </c>
      <c r="D307" s="41">
        <v>40</v>
      </c>
      <c r="E307" s="41">
        <v>40</v>
      </c>
      <c r="F307" s="41">
        <v>40</v>
      </c>
      <c r="G307" s="41">
        <v>40</v>
      </c>
      <c r="H307" s="41">
        <v>0</v>
      </c>
      <c r="I307" s="41">
        <f>G307+H307</f>
        <v>40</v>
      </c>
      <c r="J307" s="9"/>
      <c r="K307" s="41"/>
      <c r="L307" s="178"/>
      <c r="M307" s="178"/>
      <c r="N307" s="178"/>
      <c r="O307" s="178"/>
      <c r="P307" s="178"/>
      <c r="Q307" s="178"/>
    </row>
    <row r="308" spans="1:163" s="179" customFormat="1" ht="15.75" x14ac:dyDescent="0.25">
      <c r="A308" s="195"/>
      <c r="B308" s="9" t="s">
        <v>122</v>
      </c>
      <c r="C308" s="41">
        <v>40</v>
      </c>
      <c r="D308" s="41">
        <v>40</v>
      </c>
      <c r="E308" s="41">
        <v>40</v>
      </c>
      <c r="F308" s="41">
        <v>40</v>
      </c>
      <c r="G308" s="41">
        <v>40</v>
      </c>
      <c r="H308" s="41">
        <v>0</v>
      </c>
      <c r="I308" s="41">
        <f>G308+H308</f>
        <v>40</v>
      </c>
      <c r="J308" s="9"/>
      <c r="K308" s="41"/>
      <c r="L308" s="178"/>
      <c r="M308" s="178"/>
      <c r="N308" s="178"/>
      <c r="O308" s="178"/>
      <c r="P308" s="178"/>
      <c r="Q308" s="178"/>
    </row>
    <row r="309" spans="1:163" s="179" customFormat="1" ht="15.75" x14ac:dyDescent="0.25">
      <c r="A309" s="195"/>
      <c r="B309" s="9" t="s">
        <v>123</v>
      </c>
      <c r="C309" s="41">
        <v>40</v>
      </c>
      <c r="D309" s="41">
        <v>40</v>
      </c>
      <c r="E309" s="41">
        <v>40</v>
      </c>
      <c r="F309" s="41">
        <v>40</v>
      </c>
      <c r="G309" s="41">
        <v>40</v>
      </c>
      <c r="H309" s="41">
        <v>0</v>
      </c>
      <c r="I309" s="41">
        <f>G309+H309</f>
        <v>40</v>
      </c>
      <c r="J309" s="9"/>
      <c r="K309" s="41"/>
      <c r="L309" s="178"/>
      <c r="M309" s="178"/>
      <c r="N309" s="178"/>
      <c r="O309" s="178"/>
      <c r="P309" s="178"/>
      <c r="Q309" s="178"/>
    </row>
    <row r="310" spans="1:163" s="179" customFormat="1" ht="15.75" x14ac:dyDescent="0.25">
      <c r="A310" s="195"/>
      <c r="B310" s="9" t="s">
        <v>124</v>
      </c>
      <c r="C310" s="41">
        <v>40</v>
      </c>
      <c r="D310" s="41">
        <v>40</v>
      </c>
      <c r="E310" s="41">
        <v>40</v>
      </c>
      <c r="F310" s="41">
        <v>40</v>
      </c>
      <c r="G310" s="41">
        <v>40</v>
      </c>
      <c r="H310" s="41">
        <v>0</v>
      </c>
      <c r="I310" s="41">
        <f>G310+H310</f>
        <v>40</v>
      </c>
      <c r="J310" s="9"/>
      <c r="K310" s="41"/>
      <c r="L310" s="178"/>
      <c r="M310" s="178"/>
      <c r="N310" s="178"/>
      <c r="O310" s="178"/>
      <c r="P310" s="178"/>
      <c r="Q310" s="178"/>
    </row>
    <row r="311" spans="1:163" s="179" customFormat="1" ht="15.75" x14ac:dyDescent="0.25">
      <c r="A311" s="218" t="s">
        <v>349</v>
      </c>
      <c r="B311" s="58" t="s">
        <v>125</v>
      </c>
      <c r="C311" s="30" t="s">
        <v>26</v>
      </c>
      <c r="D311" s="30"/>
      <c r="E311" s="30"/>
      <c r="F311" s="30"/>
      <c r="G311" s="30"/>
      <c r="H311" s="30" t="s">
        <v>2</v>
      </c>
      <c r="I311" s="30" t="s">
        <v>27</v>
      </c>
      <c r="J311" s="154"/>
      <c r="K311" s="30"/>
      <c r="L311" s="178"/>
      <c r="M311" s="178"/>
      <c r="N311" s="178"/>
      <c r="O311" s="178"/>
      <c r="P311" s="178"/>
      <c r="Q311" s="178"/>
    </row>
    <row r="312" spans="1:163" s="179" customFormat="1" ht="15.75" x14ac:dyDescent="0.25">
      <c r="A312" s="195"/>
      <c r="B312" s="57"/>
      <c r="C312" s="19"/>
      <c r="D312" s="19"/>
      <c r="E312" s="19"/>
      <c r="F312" s="19"/>
      <c r="G312" s="19"/>
      <c r="H312" s="19"/>
      <c r="I312" s="26"/>
      <c r="J312" s="9"/>
      <c r="K312" s="181"/>
      <c r="L312" s="178"/>
      <c r="M312" s="178"/>
      <c r="N312" s="178"/>
      <c r="O312" s="178"/>
      <c r="P312" s="178"/>
      <c r="Q312" s="178"/>
    </row>
    <row r="313" spans="1:163" s="179" customFormat="1" ht="15.75" x14ac:dyDescent="0.25">
      <c r="A313" s="195" t="s">
        <v>217</v>
      </c>
      <c r="B313" s="43" t="s">
        <v>126</v>
      </c>
      <c r="C313" s="44" t="s">
        <v>114</v>
      </c>
      <c r="D313" s="44"/>
      <c r="E313" s="44"/>
      <c r="F313" s="44"/>
      <c r="G313" s="44"/>
      <c r="H313" s="44"/>
      <c r="I313" s="44"/>
      <c r="J313" s="158" t="s">
        <v>127</v>
      </c>
      <c r="K313" s="203"/>
      <c r="L313" s="178"/>
      <c r="M313" s="178"/>
      <c r="N313" s="178"/>
      <c r="O313" s="178"/>
      <c r="P313" s="178"/>
      <c r="Q313" s="178"/>
    </row>
    <row r="314" spans="1:163" s="179" customFormat="1" ht="30" x14ac:dyDescent="0.25">
      <c r="A314" s="194"/>
      <c r="B314" s="9" t="s">
        <v>128</v>
      </c>
      <c r="C314" s="41">
        <v>100</v>
      </c>
      <c r="D314" s="41">
        <v>100</v>
      </c>
      <c r="E314" s="41">
        <v>100</v>
      </c>
      <c r="F314" s="41">
        <v>100</v>
      </c>
      <c r="G314" s="41">
        <v>125</v>
      </c>
      <c r="H314" s="41">
        <f>+G314*$H$6</f>
        <v>16.25</v>
      </c>
      <c r="I314" s="41">
        <f>+G314+H314</f>
        <v>141.25</v>
      </c>
      <c r="J314" s="150"/>
      <c r="K314" s="186">
        <f>G314-F314</f>
        <v>25</v>
      </c>
      <c r="L314" s="178"/>
      <c r="M314" s="178"/>
      <c r="N314" s="178"/>
      <c r="O314" s="178"/>
      <c r="P314" s="178"/>
      <c r="Q314" s="178"/>
    </row>
    <row r="315" spans="1:163" s="179" customFormat="1" ht="30" x14ac:dyDescent="0.25">
      <c r="A315" s="195"/>
      <c r="B315" s="9" t="s">
        <v>129</v>
      </c>
      <c r="C315" s="41">
        <v>200</v>
      </c>
      <c r="D315" s="41">
        <v>200</v>
      </c>
      <c r="E315" s="41">
        <v>200</v>
      </c>
      <c r="F315" s="41">
        <v>200</v>
      </c>
      <c r="G315" s="41">
        <v>250</v>
      </c>
      <c r="H315" s="41">
        <f>+G315*$H$6</f>
        <v>32.5</v>
      </c>
      <c r="I315" s="41">
        <f>+G315+H315</f>
        <v>282.5</v>
      </c>
      <c r="J315" s="150" t="s">
        <v>626</v>
      </c>
      <c r="K315" s="186">
        <f>G315-F315</f>
        <v>50</v>
      </c>
      <c r="L315" s="178"/>
      <c r="M315" s="178"/>
      <c r="N315" s="178"/>
      <c r="O315" s="178"/>
      <c r="P315" s="178"/>
      <c r="Q315" s="178"/>
    </row>
    <row r="316" spans="1:163" s="179" customFormat="1" ht="15.75" x14ac:dyDescent="0.25">
      <c r="A316" s="195"/>
      <c r="B316" s="9" t="s">
        <v>131</v>
      </c>
      <c r="D316" s="41"/>
      <c r="E316" s="41"/>
      <c r="F316" s="41"/>
      <c r="G316" s="41"/>
      <c r="H316" s="41"/>
      <c r="I316" s="41"/>
      <c r="J316" s="150"/>
      <c r="K316" s="186"/>
      <c r="L316" s="178"/>
      <c r="M316" s="178"/>
      <c r="N316" s="178"/>
      <c r="O316" s="178"/>
      <c r="P316" s="178"/>
      <c r="Q316" s="178"/>
    </row>
    <row r="317" spans="1:163" s="179" customFormat="1" ht="90" x14ac:dyDescent="0.25">
      <c r="A317" s="195"/>
      <c r="B317" s="9" t="s">
        <v>133</v>
      </c>
      <c r="D317" s="41"/>
      <c r="E317" s="41"/>
      <c r="F317" s="41" t="s">
        <v>132</v>
      </c>
      <c r="G317" s="41" t="s">
        <v>132</v>
      </c>
      <c r="H317" s="41"/>
      <c r="I317" s="41"/>
      <c r="J317" s="150"/>
      <c r="K317" s="186"/>
      <c r="L317" s="178"/>
      <c r="M317" s="178"/>
      <c r="N317" s="178"/>
      <c r="O317" s="178"/>
      <c r="P317" s="178"/>
      <c r="Q317" s="178"/>
    </row>
    <row r="318" spans="1:163" s="179" customFormat="1" ht="15.75" x14ac:dyDescent="0.25">
      <c r="A318" s="195"/>
      <c r="B318" s="9"/>
      <c r="C318" s="26"/>
      <c r="D318" s="26"/>
      <c r="E318" s="26"/>
      <c r="F318" s="26"/>
      <c r="G318" s="26"/>
      <c r="H318" s="26"/>
      <c r="I318" s="26"/>
      <c r="J318" s="9"/>
      <c r="K318" s="181"/>
      <c r="L318" s="178"/>
      <c r="M318" s="178"/>
      <c r="N318" s="178"/>
      <c r="O318" s="178"/>
      <c r="P318" s="178"/>
      <c r="Q318" s="178"/>
    </row>
    <row r="319" spans="1:163" s="219" customFormat="1" ht="15.75" x14ac:dyDescent="0.25">
      <c r="A319" s="195" t="s">
        <v>218</v>
      </c>
      <c r="B319" s="43" t="s">
        <v>134</v>
      </c>
      <c r="C319" s="44"/>
      <c r="D319" s="44"/>
      <c r="E319" s="44"/>
      <c r="F319" s="44"/>
      <c r="G319" s="44"/>
      <c r="H319" s="44"/>
      <c r="I319" s="44"/>
      <c r="J319" s="43" t="s">
        <v>187</v>
      </c>
      <c r="K319" s="203"/>
      <c r="L319" s="178"/>
      <c r="M319" s="178"/>
      <c r="N319" s="178"/>
      <c r="O319" s="178"/>
      <c r="P319" s="178"/>
      <c r="Q319" s="178"/>
      <c r="R319" s="179"/>
      <c r="S319" s="179"/>
      <c r="T319" s="179"/>
      <c r="U319" s="179"/>
      <c r="V319" s="179"/>
      <c r="W319" s="179"/>
      <c r="X319" s="179"/>
      <c r="Y319" s="179"/>
      <c r="Z319" s="179"/>
      <c r="AA319" s="179"/>
      <c r="AB319" s="179"/>
      <c r="AC319" s="179"/>
      <c r="AD319" s="179"/>
      <c r="AE319" s="179"/>
      <c r="AF319" s="179"/>
      <c r="AG319" s="179"/>
      <c r="AH319" s="179"/>
      <c r="AI319" s="179"/>
      <c r="AJ319" s="179"/>
      <c r="AK319" s="179"/>
      <c r="AL319" s="179"/>
      <c r="AM319" s="179"/>
      <c r="AN319" s="179"/>
      <c r="AO319" s="179"/>
      <c r="AP319" s="179"/>
      <c r="AQ319" s="179"/>
      <c r="AR319" s="179"/>
      <c r="AS319" s="179"/>
      <c r="AT319" s="179"/>
      <c r="AU319" s="179"/>
      <c r="AV319" s="179"/>
      <c r="AW319" s="179"/>
      <c r="AX319" s="179"/>
      <c r="AY319" s="179"/>
      <c r="AZ319" s="179"/>
      <c r="BA319" s="179"/>
      <c r="BB319" s="179"/>
      <c r="BC319" s="179"/>
      <c r="BD319" s="179"/>
      <c r="BE319" s="179"/>
      <c r="BF319" s="179"/>
      <c r="BG319" s="179"/>
      <c r="BH319" s="179"/>
      <c r="BI319" s="179"/>
      <c r="BJ319" s="179"/>
      <c r="BK319" s="179"/>
      <c r="BL319" s="179"/>
      <c r="BM319" s="179"/>
      <c r="BN319" s="179"/>
      <c r="BO319" s="179"/>
      <c r="BP319" s="179"/>
      <c r="BQ319" s="179"/>
      <c r="BR319" s="179"/>
      <c r="BS319" s="179"/>
      <c r="BT319" s="179"/>
      <c r="BU319" s="179"/>
      <c r="BV319" s="179"/>
      <c r="BW319" s="179"/>
      <c r="BX319" s="179"/>
      <c r="BY319" s="179"/>
      <c r="BZ319" s="179"/>
      <c r="CA319" s="179"/>
      <c r="CB319" s="179"/>
      <c r="CC319" s="179"/>
      <c r="CD319" s="179"/>
      <c r="CE319" s="179"/>
      <c r="CF319" s="179"/>
      <c r="CG319" s="179"/>
      <c r="CH319" s="179"/>
      <c r="CI319" s="179"/>
      <c r="CJ319" s="179"/>
      <c r="CK319" s="179"/>
      <c r="CL319" s="179"/>
      <c r="CM319" s="179"/>
      <c r="CN319" s="179"/>
      <c r="CO319" s="179"/>
      <c r="CP319" s="179"/>
      <c r="CQ319" s="179"/>
      <c r="CR319" s="179"/>
      <c r="CS319" s="179"/>
      <c r="CT319" s="179"/>
      <c r="CU319" s="179"/>
      <c r="CV319" s="179"/>
      <c r="CW319" s="179"/>
      <c r="CX319" s="179"/>
      <c r="CY319" s="179"/>
      <c r="CZ319" s="179"/>
      <c r="DA319" s="179"/>
      <c r="DB319" s="179"/>
      <c r="DC319" s="179"/>
      <c r="DD319" s="179"/>
      <c r="DE319" s="179"/>
      <c r="DF319" s="179"/>
      <c r="DG319" s="179"/>
      <c r="DH319" s="179"/>
      <c r="DI319" s="179"/>
      <c r="DJ319" s="179"/>
      <c r="DK319" s="179"/>
      <c r="DL319" s="179"/>
      <c r="DM319" s="179"/>
      <c r="DN319" s="179"/>
      <c r="DO319" s="179"/>
      <c r="DP319" s="179"/>
      <c r="DQ319" s="179"/>
      <c r="DR319" s="179"/>
      <c r="DS319" s="179"/>
      <c r="DT319" s="179"/>
      <c r="DU319" s="179"/>
      <c r="DV319" s="179"/>
      <c r="DW319" s="179"/>
      <c r="DX319" s="179"/>
      <c r="DY319" s="179"/>
      <c r="DZ319" s="179"/>
      <c r="EA319" s="179"/>
      <c r="EB319" s="179"/>
      <c r="EC319" s="179"/>
      <c r="ED319" s="179"/>
      <c r="EE319" s="179"/>
      <c r="EF319" s="179"/>
      <c r="EG319" s="179"/>
      <c r="EH319" s="179"/>
      <c r="EI319" s="179"/>
      <c r="EJ319" s="179"/>
      <c r="EK319" s="179"/>
      <c r="EL319" s="179"/>
      <c r="EM319" s="179"/>
      <c r="EN319" s="179"/>
      <c r="EO319" s="179"/>
      <c r="EP319" s="179"/>
      <c r="EQ319" s="179"/>
      <c r="ER319" s="179"/>
      <c r="ES319" s="179"/>
      <c r="ET319" s="179"/>
      <c r="EU319" s="179"/>
      <c r="EV319" s="179"/>
      <c r="EW319" s="179"/>
      <c r="EX319" s="179"/>
      <c r="EY319" s="179"/>
      <c r="EZ319" s="179"/>
      <c r="FA319" s="179"/>
      <c r="FB319" s="179"/>
      <c r="FC319" s="179"/>
      <c r="FD319" s="179"/>
      <c r="FE319" s="179"/>
      <c r="FF319" s="179"/>
      <c r="FG319" s="179"/>
    </row>
    <row r="320" spans="1:163" s="219" customFormat="1" ht="35.25" customHeight="1" x14ac:dyDescent="0.25">
      <c r="A320" s="194"/>
      <c r="B320" s="9" t="s">
        <v>163</v>
      </c>
      <c r="C320" s="45">
        <v>30</v>
      </c>
      <c r="D320" s="41">
        <v>30</v>
      </c>
      <c r="E320" s="41">
        <v>30</v>
      </c>
      <c r="F320" s="41">
        <v>30</v>
      </c>
      <c r="G320" s="41">
        <v>30</v>
      </c>
      <c r="H320" s="41">
        <v>0</v>
      </c>
      <c r="I320" s="41">
        <f>G320+H320</f>
        <v>30</v>
      </c>
      <c r="J320" s="57" t="s">
        <v>188</v>
      </c>
      <c r="K320" s="41"/>
      <c r="L320" s="178"/>
      <c r="M320" s="178"/>
      <c r="N320" s="178"/>
      <c r="O320" s="178"/>
      <c r="P320" s="178"/>
      <c r="Q320" s="178"/>
      <c r="R320" s="179"/>
      <c r="S320" s="179"/>
      <c r="T320" s="179"/>
      <c r="U320" s="179"/>
      <c r="V320" s="179"/>
      <c r="W320" s="179"/>
      <c r="X320" s="179"/>
      <c r="Y320" s="179"/>
      <c r="Z320" s="179"/>
      <c r="AA320" s="179"/>
      <c r="AB320" s="179"/>
      <c r="AC320" s="179"/>
      <c r="AD320" s="179"/>
      <c r="AE320" s="179"/>
      <c r="AF320" s="179"/>
      <c r="AG320" s="179"/>
      <c r="AH320" s="179"/>
      <c r="AI320" s="179"/>
      <c r="AJ320" s="179"/>
      <c r="AK320" s="179"/>
      <c r="AL320" s="179"/>
      <c r="AM320" s="179"/>
      <c r="AN320" s="179"/>
      <c r="AO320" s="179"/>
      <c r="AP320" s="179"/>
      <c r="AQ320" s="179"/>
      <c r="AR320" s="179"/>
      <c r="AS320" s="179"/>
      <c r="AT320" s="179"/>
      <c r="AU320" s="179"/>
      <c r="AV320" s="179"/>
      <c r="AW320" s="179"/>
      <c r="AX320" s="179"/>
      <c r="AY320" s="179"/>
      <c r="AZ320" s="179"/>
      <c r="BA320" s="179"/>
      <c r="BB320" s="179"/>
      <c r="BC320" s="179"/>
      <c r="BD320" s="179"/>
      <c r="BE320" s="179"/>
      <c r="BF320" s="179"/>
      <c r="BG320" s="179"/>
      <c r="BH320" s="179"/>
      <c r="BI320" s="179"/>
      <c r="BJ320" s="179"/>
      <c r="BK320" s="179"/>
      <c r="BL320" s="179"/>
      <c r="BM320" s="179"/>
      <c r="BN320" s="179"/>
      <c r="BO320" s="179"/>
      <c r="BP320" s="179"/>
      <c r="BQ320" s="179"/>
      <c r="BR320" s="179"/>
      <c r="BS320" s="179"/>
      <c r="BT320" s="179"/>
      <c r="BU320" s="179"/>
      <c r="BV320" s="179"/>
      <c r="BW320" s="179"/>
      <c r="BX320" s="179"/>
      <c r="BY320" s="179"/>
      <c r="BZ320" s="179"/>
      <c r="CA320" s="179"/>
      <c r="CB320" s="179"/>
      <c r="CC320" s="179"/>
      <c r="CD320" s="179"/>
      <c r="CE320" s="179"/>
      <c r="CF320" s="179"/>
      <c r="CG320" s="179"/>
      <c r="CH320" s="179"/>
      <c r="CI320" s="179"/>
      <c r="CJ320" s="179"/>
      <c r="CK320" s="179"/>
      <c r="CL320" s="179"/>
      <c r="CM320" s="179"/>
      <c r="CN320" s="179"/>
      <c r="CO320" s="179"/>
      <c r="CP320" s="179"/>
      <c r="CQ320" s="179"/>
      <c r="CR320" s="179"/>
      <c r="CS320" s="179"/>
      <c r="CT320" s="179"/>
      <c r="CU320" s="179"/>
      <c r="CV320" s="179"/>
      <c r="CW320" s="179"/>
      <c r="CX320" s="179"/>
      <c r="CY320" s="179"/>
      <c r="CZ320" s="179"/>
      <c r="DA320" s="179"/>
      <c r="DB320" s="179"/>
      <c r="DC320" s="179"/>
      <c r="DD320" s="179"/>
      <c r="DE320" s="179"/>
      <c r="DF320" s="179"/>
      <c r="DG320" s="179"/>
      <c r="DH320" s="179"/>
      <c r="DI320" s="179"/>
      <c r="DJ320" s="179"/>
      <c r="DK320" s="179"/>
      <c r="DL320" s="179"/>
      <c r="DM320" s="179"/>
      <c r="DN320" s="179"/>
      <c r="DO320" s="179"/>
      <c r="DP320" s="179"/>
      <c r="DQ320" s="179"/>
      <c r="DR320" s="179"/>
      <c r="DS320" s="179"/>
      <c r="DT320" s="179"/>
      <c r="DU320" s="179"/>
      <c r="DV320" s="179"/>
      <c r="DW320" s="179"/>
      <c r="DX320" s="179"/>
      <c r="DY320" s="179"/>
      <c r="DZ320" s="179"/>
      <c r="EA320" s="179"/>
      <c r="EB320" s="179"/>
      <c r="EC320" s="179"/>
      <c r="ED320" s="179"/>
      <c r="EE320" s="179"/>
      <c r="EF320" s="179"/>
      <c r="EG320" s="179"/>
      <c r="EH320" s="179"/>
      <c r="EI320" s="179"/>
      <c r="EJ320" s="179"/>
      <c r="EK320" s="179"/>
      <c r="EL320" s="179"/>
      <c r="EM320" s="179"/>
      <c r="EN320" s="179"/>
      <c r="EO320" s="179"/>
      <c r="EP320" s="179"/>
      <c r="EQ320" s="179"/>
      <c r="ER320" s="179"/>
      <c r="ES320" s="179"/>
      <c r="ET320" s="179"/>
      <c r="EU320" s="179"/>
      <c r="EV320" s="179"/>
      <c r="EW320" s="179"/>
      <c r="EX320" s="179"/>
      <c r="EY320" s="179"/>
      <c r="EZ320" s="179"/>
      <c r="FA320" s="179"/>
      <c r="FB320" s="179"/>
      <c r="FC320" s="179"/>
      <c r="FD320" s="179"/>
      <c r="FE320" s="179"/>
      <c r="FF320" s="179"/>
      <c r="FG320" s="179"/>
    </row>
    <row r="321" spans="1:163" s="219" customFormat="1" ht="15.75" x14ac:dyDescent="0.25">
      <c r="A321" s="181"/>
      <c r="B321" s="57"/>
      <c r="C321" s="45"/>
      <c r="D321" s="45"/>
      <c r="E321" s="45"/>
      <c r="F321" s="45"/>
      <c r="G321" s="45"/>
      <c r="H321" s="26"/>
      <c r="I321" s="26"/>
      <c r="J321" s="57"/>
      <c r="K321" s="181"/>
      <c r="L321" s="178"/>
      <c r="M321" s="178"/>
      <c r="N321" s="178"/>
      <c r="O321" s="178"/>
      <c r="P321" s="178"/>
      <c r="Q321" s="178"/>
      <c r="R321" s="179"/>
      <c r="S321" s="179"/>
      <c r="T321" s="179"/>
      <c r="U321" s="179"/>
      <c r="V321" s="179"/>
      <c r="W321" s="179"/>
      <c r="X321" s="179"/>
      <c r="Y321" s="179"/>
      <c r="Z321" s="179"/>
      <c r="AA321" s="179"/>
      <c r="AB321" s="179"/>
      <c r="AC321" s="179"/>
      <c r="AD321" s="179"/>
      <c r="AE321" s="179"/>
      <c r="AF321" s="179"/>
      <c r="AG321" s="179"/>
      <c r="AH321" s="179"/>
      <c r="AI321" s="179"/>
      <c r="AJ321" s="179"/>
      <c r="AK321" s="179"/>
      <c r="AL321" s="179"/>
      <c r="AM321" s="179"/>
      <c r="AN321" s="179"/>
      <c r="AO321" s="179"/>
      <c r="AP321" s="179"/>
      <c r="AQ321" s="179"/>
      <c r="AR321" s="179"/>
      <c r="AS321" s="179"/>
      <c r="AT321" s="179"/>
      <c r="AU321" s="179"/>
      <c r="AV321" s="179"/>
      <c r="AW321" s="179"/>
      <c r="AX321" s="179"/>
      <c r="AY321" s="179"/>
      <c r="AZ321" s="179"/>
      <c r="BA321" s="179"/>
      <c r="BB321" s="179"/>
      <c r="BC321" s="179"/>
      <c r="BD321" s="179"/>
      <c r="BE321" s="179"/>
      <c r="BF321" s="179"/>
      <c r="BG321" s="179"/>
      <c r="BH321" s="179"/>
      <c r="BI321" s="179"/>
      <c r="BJ321" s="179"/>
      <c r="BK321" s="179"/>
      <c r="BL321" s="179"/>
      <c r="BM321" s="179"/>
      <c r="BN321" s="179"/>
      <c r="BO321" s="179"/>
      <c r="BP321" s="179"/>
      <c r="BQ321" s="179"/>
      <c r="BR321" s="179"/>
      <c r="BS321" s="179"/>
      <c r="BT321" s="179"/>
      <c r="BU321" s="179"/>
      <c r="BV321" s="179"/>
      <c r="BW321" s="179"/>
      <c r="BX321" s="179"/>
      <c r="BY321" s="179"/>
      <c r="BZ321" s="179"/>
      <c r="CA321" s="179"/>
      <c r="CB321" s="179"/>
      <c r="CC321" s="179"/>
      <c r="CD321" s="179"/>
      <c r="CE321" s="179"/>
      <c r="CF321" s="179"/>
      <c r="CG321" s="179"/>
      <c r="CH321" s="179"/>
      <c r="CI321" s="179"/>
      <c r="CJ321" s="179"/>
      <c r="CK321" s="179"/>
      <c r="CL321" s="179"/>
      <c r="CM321" s="179"/>
      <c r="CN321" s="179"/>
      <c r="CO321" s="179"/>
      <c r="CP321" s="179"/>
      <c r="CQ321" s="179"/>
      <c r="CR321" s="179"/>
      <c r="CS321" s="179"/>
      <c r="CT321" s="179"/>
      <c r="CU321" s="179"/>
      <c r="CV321" s="179"/>
      <c r="CW321" s="179"/>
      <c r="CX321" s="179"/>
      <c r="CY321" s="179"/>
      <c r="CZ321" s="179"/>
      <c r="DA321" s="179"/>
      <c r="DB321" s="179"/>
      <c r="DC321" s="179"/>
      <c r="DD321" s="179"/>
      <c r="DE321" s="179"/>
      <c r="DF321" s="179"/>
      <c r="DG321" s="179"/>
      <c r="DH321" s="179"/>
      <c r="DI321" s="179"/>
      <c r="DJ321" s="179"/>
      <c r="DK321" s="179"/>
      <c r="DL321" s="179"/>
      <c r="DM321" s="179"/>
      <c r="DN321" s="179"/>
      <c r="DO321" s="179"/>
      <c r="DP321" s="179"/>
      <c r="DQ321" s="179"/>
      <c r="DR321" s="179"/>
      <c r="DS321" s="179"/>
      <c r="DT321" s="179"/>
      <c r="DU321" s="179"/>
      <c r="DV321" s="179"/>
      <c r="DW321" s="179"/>
      <c r="DX321" s="179"/>
      <c r="DY321" s="179"/>
      <c r="DZ321" s="179"/>
      <c r="EA321" s="179"/>
      <c r="EB321" s="179"/>
      <c r="EC321" s="179"/>
      <c r="ED321" s="179"/>
      <c r="EE321" s="179"/>
      <c r="EF321" s="179"/>
      <c r="EG321" s="179"/>
      <c r="EH321" s="179"/>
      <c r="EI321" s="179"/>
      <c r="EJ321" s="179"/>
      <c r="EK321" s="179"/>
      <c r="EL321" s="179"/>
      <c r="EM321" s="179"/>
      <c r="EN321" s="179"/>
      <c r="EO321" s="179"/>
      <c r="EP321" s="179"/>
      <c r="EQ321" s="179"/>
      <c r="ER321" s="179"/>
      <c r="ES321" s="179"/>
      <c r="ET321" s="179"/>
      <c r="EU321" s="179"/>
      <c r="EV321" s="179"/>
      <c r="EW321" s="179"/>
      <c r="EX321" s="179"/>
      <c r="EY321" s="179"/>
      <c r="EZ321" s="179"/>
      <c r="FA321" s="179"/>
      <c r="FB321" s="179"/>
      <c r="FC321" s="179"/>
      <c r="FD321" s="179"/>
      <c r="FE321" s="179"/>
      <c r="FF321" s="179"/>
      <c r="FG321" s="179"/>
    </row>
    <row r="322" spans="1:163" s="179" customFormat="1" ht="15.75" x14ac:dyDescent="0.25">
      <c r="A322" s="196" t="s">
        <v>135</v>
      </c>
      <c r="B322" s="58" t="s">
        <v>136</v>
      </c>
      <c r="C322" s="30"/>
      <c r="D322" s="30"/>
      <c r="E322" s="30"/>
      <c r="F322" s="30"/>
      <c r="G322" s="30"/>
      <c r="H322" s="197"/>
      <c r="I322" s="197"/>
      <c r="J322" s="154"/>
      <c r="K322" s="184"/>
      <c r="L322" s="178"/>
      <c r="M322" s="178"/>
      <c r="N322" s="178"/>
      <c r="O322" s="178"/>
      <c r="P322" s="178"/>
      <c r="Q322" s="178"/>
    </row>
    <row r="323" spans="1:163" s="179" customFormat="1" ht="15.75" x14ac:dyDescent="0.25">
      <c r="A323" s="194"/>
      <c r="B323" s="57"/>
      <c r="C323" s="19"/>
      <c r="D323" s="19"/>
      <c r="E323" s="19"/>
      <c r="F323" s="19"/>
      <c r="G323" s="19"/>
      <c r="H323" s="26"/>
      <c r="I323" s="26"/>
      <c r="J323" s="9"/>
      <c r="K323" s="181"/>
      <c r="L323" s="178"/>
      <c r="M323" s="178"/>
      <c r="N323" s="178"/>
      <c r="O323" s="178"/>
      <c r="P323" s="178"/>
      <c r="Q323" s="178"/>
    </row>
    <row r="324" spans="1:163" s="179" customFormat="1" ht="15.75" x14ac:dyDescent="0.25">
      <c r="A324" s="195"/>
      <c r="B324" s="43" t="s">
        <v>137</v>
      </c>
      <c r="C324" s="80"/>
      <c r="D324" s="80"/>
      <c r="E324" s="80"/>
      <c r="F324" s="80"/>
      <c r="G324" s="80"/>
      <c r="H324" s="80"/>
      <c r="I324" s="80"/>
      <c r="J324" s="155" t="s">
        <v>138</v>
      </c>
      <c r="K324" s="220"/>
      <c r="L324" s="178"/>
      <c r="M324" s="178"/>
      <c r="N324" s="178"/>
      <c r="O324" s="178"/>
      <c r="P324" s="178"/>
      <c r="Q324" s="178"/>
    </row>
    <row r="325" spans="1:163" s="179" customFormat="1" ht="45.2" customHeight="1" x14ac:dyDescent="0.25">
      <c r="A325" s="195"/>
      <c r="B325" s="9" t="s">
        <v>139</v>
      </c>
      <c r="C325" s="41">
        <v>3</v>
      </c>
      <c r="D325" s="41">
        <v>3</v>
      </c>
      <c r="E325" s="41">
        <v>3</v>
      </c>
      <c r="F325" s="41">
        <v>3</v>
      </c>
      <c r="G325" s="41">
        <v>3</v>
      </c>
      <c r="H325" s="235" t="s">
        <v>140</v>
      </c>
      <c r="I325" s="41">
        <f t="shared" ref="I325:I332" si="30">G325</f>
        <v>3</v>
      </c>
      <c r="J325" s="57" t="s">
        <v>189</v>
      </c>
      <c r="K325" s="41"/>
      <c r="L325" s="178"/>
      <c r="M325" s="178"/>
      <c r="N325" s="178"/>
      <c r="O325" s="178"/>
      <c r="P325" s="178"/>
      <c r="Q325" s="178"/>
    </row>
    <row r="326" spans="1:163" s="179" customFormat="1" ht="30" x14ac:dyDescent="0.25">
      <c r="A326" s="198"/>
      <c r="B326" s="9" t="s">
        <v>141</v>
      </c>
      <c r="C326" s="41">
        <v>95</v>
      </c>
      <c r="D326" s="41">
        <v>95</v>
      </c>
      <c r="E326" s="41">
        <v>125</v>
      </c>
      <c r="F326" s="41">
        <v>150</v>
      </c>
      <c r="G326" s="41">
        <v>150</v>
      </c>
      <c r="H326" s="236"/>
      <c r="I326" s="41">
        <f t="shared" si="30"/>
        <v>150</v>
      </c>
      <c r="J326" s="9"/>
      <c r="K326" s="41"/>
      <c r="L326" s="208"/>
      <c r="M326" s="208"/>
      <c r="N326" s="208"/>
      <c r="O326" s="208"/>
      <c r="P326" s="208"/>
      <c r="Q326" s="208"/>
    </row>
    <row r="327" spans="1:163" s="179" customFormat="1" ht="30" x14ac:dyDescent="0.25">
      <c r="A327" s="198"/>
      <c r="B327" s="9" t="s">
        <v>142</v>
      </c>
      <c r="C327" s="83" t="s">
        <v>143</v>
      </c>
      <c r="D327" s="41" t="s">
        <v>143</v>
      </c>
      <c r="E327" s="41" t="s">
        <v>143</v>
      </c>
      <c r="F327" s="41" t="s">
        <v>143</v>
      </c>
      <c r="G327" s="41" t="s">
        <v>143</v>
      </c>
      <c r="H327" s="236"/>
      <c r="I327" s="41" t="str">
        <f t="shared" si="30"/>
        <v xml:space="preserve">Free  </v>
      </c>
      <c r="J327" s="9"/>
      <c r="K327" s="41"/>
      <c r="L327" s="208"/>
      <c r="M327" s="208"/>
      <c r="N327" s="208"/>
      <c r="O327" s="208"/>
      <c r="P327" s="208"/>
      <c r="Q327" s="208"/>
    </row>
    <row r="328" spans="1:163" s="179" customFormat="1" ht="30" x14ac:dyDescent="0.25">
      <c r="A328" s="198"/>
      <c r="B328" s="9" t="s">
        <v>144</v>
      </c>
      <c r="C328" s="83" t="s">
        <v>145</v>
      </c>
      <c r="D328" s="41" t="s">
        <v>385</v>
      </c>
      <c r="E328" s="41" t="s">
        <v>385</v>
      </c>
      <c r="F328" s="41" t="s">
        <v>385</v>
      </c>
      <c r="G328" s="41" t="s">
        <v>385</v>
      </c>
      <c r="H328" s="236"/>
      <c r="I328" s="41" t="str">
        <f t="shared" si="30"/>
        <v>Free</v>
      </c>
      <c r="J328" s="9"/>
      <c r="K328" s="41"/>
      <c r="L328" s="208"/>
      <c r="M328" s="208"/>
      <c r="N328" s="208"/>
      <c r="O328" s="208"/>
      <c r="P328" s="208"/>
      <c r="Q328" s="208"/>
    </row>
    <row r="329" spans="1:163" s="179" customFormat="1" ht="30" x14ac:dyDescent="0.25">
      <c r="A329" s="195"/>
      <c r="B329" s="9" t="s">
        <v>146</v>
      </c>
      <c r="C329" s="83">
        <v>15</v>
      </c>
      <c r="D329" s="41">
        <v>15</v>
      </c>
      <c r="E329" s="41">
        <v>27</v>
      </c>
      <c r="F329" s="41">
        <v>27</v>
      </c>
      <c r="G329" s="41">
        <v>27</v>
      </c>
      <c r="H329" s="236"/>
      <c r="I329" s="41">
        <f t="shared" si="30"/>
        <v>27</v>
      </c>
      <c r="J329" s="9"/>
      <c r="K329" s="41"/>
      <c r="L329" s="208"/>
      <c r="M329" s="208"/>
      <c r="N329" s="208"/>
      <c r="O329" s="208"/>
      <c r="P329" s="208"/>
      <c r="Q329" s="208"/>
    </row>
    <row r="330" spans="1:163" s="179" customFormat="1" ht="15.75" x14ac:dyDescent="0.25">
      <c r="A330" s="195"/>
      <c r="B330" s="9" t="s">
        <v>147</v>
      </c>
      <c r="C330" s="83">
        <v>25</v>
      </c>
      <c r="D330" s="41">
        <v>25</v>
      </c>
      <c r="E330" s="41">
        <v>25</v>
      </c>
      <c r="F330" s="41">
        <v>25</v>
      </c>
      <c r="G330" s="41">
        <v>25</v>
      </c>
      <c r="H330" s="236"/>
      <c r="I330" s="41">
        <f t="shared" si="30"/>
        <v>25</v>
      </c>
      <c r="J330" s="9"/>
      <c r="K330" s="41"/>
      <c r="L330" s="208"/>
      <c r="M330" s="208"/>
      <c r="N330" s="208"/>
      <c r="O330" s="208"/>
      <c r="P330" s="208"/>
      <c r="Q330" s="208"/>
    </row>
    <row r="331" spans="1:163" s="179" customFormat="1" ht="15.75" x14ac:dyDescent="0.25">
      <c r="A331" s="195"/>
      <c r="B331" s="9" t="s">
        <v>148</v>
      </c>
      <c r="C331" s="83" t="s">
        <v>229</v>
      </c>
      <c r="D331" s="41" t="s">
        <v>229</v>
      </c>
      <c r="E331" s="41" t="s">
        <v>229</v>
      </c>
      <c r="F331" s="41" t="s">
        <v>229</v>
      </c>
      <c r="G331" s="41" t="s">
        <v>229</v>
      </c>
      <c r="H331" s="236"/>
      <c r="I331" s="41" t="str">
        <f t="shared" si="30"/>
        <v>$25.00 each</v>
      </c>
      <c r="J331" s="9"/>
      <c r="K331" s="41"/>
      <c r="L331" s="178"/>
      <c r="M331" s="178"/>
      <c r="N331" s="178"/>
      <c r="O331" s="178"/>
      <c r="P331" s="178"/>
      <c r="Q331" s="178"/>
    </row>
    <row r="332" spans="1:163" s="179" customFormat="1" ht="15.75" x14ac:dyDescent="0.25">
      <c r="A332" s="195"/>
      <c r="B332" s="9" t="s">
        <v>149</v>
      </c>
      <c r="C332" s="41">
        <v>3</v>
      </c>
      <c r="D332" s="41">
        <v>3</v>
      </c>
      <c r="E332" s="41">
        <v>3</v>
      </c>
      <c r="F332" s="41">
        <v>3</v>
      </c>
      <c r="G332" s="41">
        <v>3</v>
      </c>
      <c r="H332" s="237"/>
      <c r="I332" s="41">
        <f t="shared" si="30"/>
        <v>3</v>
      </c>
      <c r="J332" s="9"/>
      <c r="K332" s="41"/>
      <c r="L332" s="178"/>
      <c r="M332" s="178"/>
      <c r="N332" s="178"/>
      <c r="O332" s="178"/>
      <c r="P332" s="178"/>
      <c r="Q332" s="178"/>
    </row>
    <row r="333" spans="1:163" s="179" customFormat="1" ht="15.75" x14ac:dyDescent="0.25">
      <c r="A333" s="195"/>
      <c r="B333" s="153"/>
      <c r="C333" s="26"/>
      <c r="D333" s="26"/>
      <c r="E333" s="26"/>
      <c r="F333" s="26"/>
      <c r="G333" s="26"/>
      <c r="H333" s="26"/>
      <c r="I333" s="26"/>
      <c r="J333" s="9"/>
      <c r="K333" s="181"/>
      <c r="L333" s="178"/>
      <c r="M333" s="178"/>
      <c r="N333" s="178"/>
      <c r="O333" s="178"/>
      <c r="P333" s="178"/>
      <c r="Q333" s="178"/>
    </row>
    <row r="334" spans="1:163" s="179" customFormat="1" ht="15.75" x14ac:dyDescent="0.25">
      <c r="A334" s="196" t="s">
        <v>150</v>
      </c>
      <c r="B334" s="59" t="s">
        <v>350</v>
      </c>
      <c r="C334" s="84"/>
      <c r="D334" s="84"/>
      <c r="E334" s="84"/>
      <c r="F334" s="84"/>
      <c r="G334" s="84"/>
      <c r="H334" s="30"/>
      <c r="I334" s="30"/>
      <c r="J334" s="159"/>
      <c r="K334" s="199"/>
      <c r="L334" s="178"/>
      <c r="M334" s="178"/>
      <c r="N334" s="178"/>
      <c r="O334" s="178"/>
      <c r="P334" s="178"/>
      <c r="Q334" s="178"/>
    </row>
    <row r="335" spans="1:163" s="179" customFormat="1" ht="15.75" x14ac:dyDescent="0.25">
      <c r="A335" s="194"/>
      <c r="B335" s="70" t="s">
        <v>351</v>
      </c>
      <c r="C335" s="19"/>
      <c r="D335" s="19"/>
      <c r="E335" s="19"/>
      <c r="F335" s="19"/>
      <c r="G335" s="19"/>
      <c r="H335" s="19"/>
      <c r="I335" s="19"/>
      <c r="J335" s="34"/>
      <c r="K335" s="180"/>
      <c r="L335" s="178"/>
      <c r="M335" s="178"/>
      <c r="N335" s="178"/>
      <c r="O335" s="178"/>
      <c r="P335" s="178"/>
      <c r="Q335" s="178"/>
    </row>
    <row r="336" spans="1:163" s="179" customFormat="1" ht="15.75" x14ac:dyDescent="0.25">
      <c r="A336" s="180">
        <v>15.1</v>
      </c>
      <c r="B336" s="43" t="s">
        <v>352</v>
      </c>
      <c r="C336" s="40" t="s">
        <v>26</v>
      </c>
      <c r="D336" s="40"/>
      <c r="E336" s="40"/>
      <c r="F336" s="40"/>
      <c r="G336" s="40"/>
      <c r="H336" s="40" t="s">
        <v>2</v>
      </c>
      <c r="I336" s="40" t="s">
        <v>27</v>
      </c>
      <c r="J336" s="151"/>
      <c r="K336" s="40"/>
      <c r="L336" s="178"/>
      <c r="M336" s="178"/>
      <c r="N336" s="178"/>
      <c r="O336" s="178"/>
      <c r="P336" s="178"/>
      <c r="Q336" s="178"/>
    </row>
    <row r="337" spans="1:17" s="179" customFormat="1" ht="15.75" x14ac:dyDescent="0.25">
      <c r="A337" s="194"/>
      <c r="B337" s="57"/>
      <c r="C337" s="19"/>
      <c r="D337" s="19"/>
      <c r="E337" s="19"/>
      <c r="F337" s="19"/>
      <c r="G337" s="19"/>
      <c r="H337" s="19"/>
      <c r="I337" s="41"/>
      <c r="J337" s="150"/>
      <c r="K337" s="186"/>
      <c r="L337" s="178"/>
      <c r="M337" s="178"/>
      <c r="N337" s="178"/>
      <c r="O337" s="178"/>
      <c r="P337" s="178"/>
      <c r="Q337" s="178"/>
    </row>
    <row r="338" spans="1:17" s="179" customFormat="1" ht="15.75" x14ac:dyDescent="0.25">
      <c r="A338" s="195"/>
      <c r="B338" s="57" t="s">
        <v>424</v>
      </c>
      <c r="C338" s="19"/>
      <c r="D338" s="19"/>
      <c r="E338" s="19"/>
      <c r="F338" s="19"/>
      <c r="G338" s="19"/>
      <c r="H338" s="19"/>
      <c r="I338" s="41"/>
      <c r="J338" s="150"/>
      <c r="K338" s="186"/>
      <c r="L338" s="178"/>
      <c r="M338" s="178"/>
      <c r="N338" s="178"/>
      <c r="O338" s="178"/>
      <c r="P338" s="178"/>
      <c r="Q338" s="178"/>
    </row>
    <row r="339" spans="1:17" s="179" customFormat="1" ht="15.75" x14ac:dyDescent="0.25">
      <c r="A339" s="195"/>
      <c r="B339" s="9" t="s">
        <v>152</v>
      </c>
      <c r="C339" s="15">
        <v>300</v>
      </c>
      <c r="D339" s="15">
        <v>500</v>
      </c>
      <c r="E339" s="15">
        <v>500</v>
      </c>
      <c r="F339" s="15">
        <v>500</v>
      </c>
      <c r="G339" s="15">
        <v>500</v>
      </c>
      <c r="H339" s="41">
        <f t="shared" ref="H339:H344" si="31">+G339*$H$6</f>
        <v>65</v>
      </c>
      <c r="I339" s="41">
        <f t="shared" ref="I339:I344" si="32">+G339+H339</f>
        <v>565</v>
      </c>
      <c r="J339" s="9"/>
      <c r="K339" s="186"/>
      <c r="L339" s="178"/>
      <c r="M339" s="178"/>
      <c r="N339" s="178"/>
      <c r="O339" s="178"/>
      <c r="P339" s="178"/>
      <c r="Q339" s="178"/>
    </row>
    <row r="340" spans="1:17" s="179" customFormat="1" ht="15.75" x14ac:dyDescent="0.25">
      <c r="A340" s="181"/>
      <c r="B340" s="9" t="s">
        <v>153</v>
      </c>
      <c r="C340" s="15">
        <v>200</v>
      </c>
      <c r="D340" s="15">
        <v>250</v>
      </c>
      <c r="E340" s="15">
        <v>250</v>
      </c>
      <c r="F340" s="15">
        <v>250</v>
      </c>
      <c r="G340" s="15">
        <v>250</v>
      </c>
      <c r="H340" s="41">
        <f t="shared" si="31"/>
        <v>32.5</v>
      </c>
      <c r="I340" s="41">
        <f t="shared" si="32"/>
        <v>282.5</v>
      </c>
      <c r="J340" s="9"/>
      <c r="K340" s="186"/>
      <c r="L340" s="178"/>
      <c r="M340" s="178"/>
      <c r="N340" s="178"/>
      <c r="O340" s="178"/>
      <c r="P340" s="178"/>
      <c r="Q340" s="178"/>
    </row>
    <row r="341" spans="1:17" s="179" customFormat="1" ht="15.75" x14ac:dyDescent="0.25">
      <c r="A341" s="181"/>
      <c r="B341" s="9" t="s">
        <v>154</v>
      </c>
      <c r="C341" s="15">
        <v>200</v>
      </c>
      <c r="D341" s="15">
        <v>250</v>
      </c>
      <c r="E341" s="15">
        <v>250</v>
      </c>
      <c r="F341" s="15">
        <v>250</v>
      </c>
      <c r="G341" s="15">
        <v>250</v>
      </c>
      <c r="H341" s="41">
        <f t="shared" si="31"/>
        <v>32.5</v>
      </c>
      <c r="I341" s="41">
        <f t="shared" si="32"/>
        <v>282.5</v>
      </c>
      <c r="J341" s="9"/>
      <c r="K341" s="186"/>
      <c r="L341" s="178"/>
      <c r="M341" s="178"/>
      <c r="N341" s="178"/>
      <c r="O341" s="178"/>
      <c r="P341" s="178"/>
      <c r="Q341" s="178"/>
    </row>
    <row r="342" spans="1:17" s="179" customFormat="1" ht="15.75" x14ac:dyDescent="0.25">
      <c r="A342" s="181"/>
      <c r="B342" s="9" t="s">
        <v>155</v>
      </c>
      <c r="C342" s="15">
        <v>500</v>
      </c>
      <c r="D342" s="15">
        <v>500</v>
      </c>
      <c r="E342" s="15">
        <v>500</v>
      </c>
      <c r="F342" s="15">
        <v>500</v>
      </c>
      <c r="G342" s="15">
        <v>500</v>
      </c>
      <c r="H342" s="41">
        <f t="shared" si="31"/>
        <v>65</v>
      </c>
      <c r="I342" s="41">
        <f t="shared" si="32"/>
        <v>565</v>
      </c>
      <c r="J342" s="9"/>
      <c r="K342" s="186"/>
      <c r="L342" s="178"/>
      <c r="M342" s="178"/>
      <c r="N342" s="178"/>
      <c r="O342" s="178"/>
      <c r="P342" s="178"/>
      <c r="Q342" s="178"/>
    </row>
    <row r="343" spans="1:17" s="179" customFormat="1" ht="15.75" x14ac:dyDescent="0.25">
      <c r="A343" s="181"/>
      <c r="B343" s="9" t="s">
        <v>596</v>
      </c>
      <c r="C343" s="15">
        <v>150</v>
      </c>
      <c r="D343" s="15">
        <v>175</v>
      </c>
      <c r="E343" s="15">
        <v>175</v>
      </c>
      <c r="F343" s="15">
        <v>175</v>
      </c>
      <c r="G343" s="15">
        <v>175</v>
      </c>
      <c r="H343" s="41">
        <f t="shared" si="31"/>
        <v>22.75</v>
      </c>
      <c r="I343" s="41">
        <f t="shared" si="32"/>
        <v>197.75</v>
      </c>
      <c r="J343" s="160"/>
      <c r="K343" s="186"/>
      <c r="L343" s="178"/>
      <c r="M343" s="178"/>
      <c r="N343" s="178"/>
      <c r="O343" s="178"/>
      <c r="P343" s="178"/>
      <c r="Q343" s="178"/>
    </row>
    <row r="344" spans="1:17" s="179" customFormat="1" ht="15.75" x14ac:dyDescent="0.25">
      <c r="A344" s="181"/>
      <c r="B344" s="9" t="s">
        <v>157</v>
      </c>
      <c r="C344" s="15">
        <v>150</v>
      </c>
      <c r="D344" s="15">
        <v>150</v>
      </c>
      <c r="E344" s="15">
        <v>150</v>
      </c>
      <c r="F344" s="15">
        <v>150</v>
      </c>
      <c r="G344" s="15">
        <v>150</v>
      </c>
      <c r="H344" s="41">
        <f t="shared" si="31"/>
        <v>19.5</v>
      </c>
      <c r="I344" s="41">
        <f t="shared" si="32"/>
        <v>169.5</v>
      </c>
      <c r="J344" s="9"/>
      <c r="K344" s="186"/>
      <c r="L344" s="178"/>
      <c r="M344" s="178"/>
      <c r="N344" s="178"/>
      <c r="O344" s="178"/>
      <c r="P344" s="178"/>
      <c r="Q344" s="178"/>
    </row>
    <row r="345" spans="1:17" s="179" customFormat="1" ht="15.75" x14ac:dyDescent="0.25">
      <c r="A345" s="181"/>
      <c r="B345" s="9"/>
      <c r="C345" s="15"/>
      <c r="D345" s="15"/>
      <c r="E345" s="15"/>
      <c r="F345" s="15"/>
      <c r="G345" s="15"/>
      <c r="H345" s="41"/>
      <c r="I345" s="41"/>
      <c r="J345" s="9"/>
      <c r="K345" s="186"/>
      <c r="L345" s="178"/>
      <c r="M345" s="178"/>
      <c r="N345" s="178"/>
      <c r="O345" s="178"/>
      <c r="P345" s="178"/>
      <c r="Q345" s="178"/>
    </row>
    <row r="346" spans="1:17" s="179" customFormat="1" ht="15.75" x14ac:dyDescent="0.25">
      <c r="A346" s="181"/>
      <c r="B346" s="57" t="s">
        <v>423</v>
      </c>
      <c r="C346" s="15"/>
      <c r="D346" s="15"/>
      <c r="E346" s="15"/>
      <c r="F346" s="15"/>
      <c r="G346" s="15"/>
      <c r="H346" s="41"/>
      <c r="I346" s="41"/>
      <c r="J346" s="9"/>
      <c r="K346" s="186"/>
      <c r="L346" s="178"/>
      <c r="M346" s="178"/>
      <c r="N346" s="178"/>
      <c r="O346" s="178"/>
      <c r="P346" s="178"/>
      <c r="Q346" s="178"/>
    </row>
    <row r="347" spans="1:17" s="179" customFormat="1" ht="15.75" x14ac:dyDescent="0.25">
      <c r="A347" s="181"/>
      <c r="B347" s="9" t="s">
        <v>421</v>
      </c>
      <c r="C347" s="15">
        <v>0</v>
      </c>
      <c r="D347" s="15">
        <v>0</v>
      </c>
      <c r="E347" s="15">
        <v>0</v>
      </c>
      <c r="F347" s="15">
        <v>138.79</v>
      </c>
      <c r="G347" s="15">
        <v>138.79</v>
      </c>
      <c r="H347" s="41">
        <f>+G347*$H$6</f>
        <v>18.0427</v>
      </c>
      <c r="I347" s="41">
        <f>+G347+H347</f>
        <v>156.83269999999999</v>
      </c>
      <c r="J347" s="9"/>
      <c r="K347" s="186"/>
      <c r="L347" s="178"/>
      <c r="M347" s="178"/>
      <c r="N347" s="178"/>
      <c r="O347" s="178"/>
      <c r="P347" s="178"/>
      <c r="Q347" s="178"/>
    </row>
    <row r="348" spans="1:17" s="179" customFormat="1" ht="15.75" x14ac:dyDescent="0.25">
      <c r="A348" s="181"/>
      <c r="B348" s="9" t="s">
        <v>422</v>
      </c>
      <c r="C348" s="15">
        <v>0</v>
      </c>
      <c r="D348" s="15">
        <v>0</v>
      </c>
      <c r="E348" s="15">
        <v>0</v>
      </c>
      <c r="F348" s="15">
        <v>68</v>
      </c>
      <c r="G348" s="15">
        <v>68</v>
      </c>
      <c r="H348" s="41">
        <f>+G348*$H$6</f>
        <v>8.84</v>
      </c>
      <c r="I348" s="41">
        <f>+G348+H348</f>
        <v>76.84</v>
      </c>
      <c r="J348" s="9"/>
      <c r="K348" s="186"/>
      <c r="L348" s="178"/>
      <c r="M348" s="178"/>
      <c r="N348" s="178"/>
      <c r="O348" s="178"/>
      <c r="P348" s="178"/>
      <c r="Q348" s="178"/>
    </row>
    <row r="349" spans="1:17" s="179" customFormat="1" ht="15.75" x14ac:dyDescent="0.25">
      <c r="A349" s="181"/>
      <c r="B349" s="9"/>
      <c r="C349" s="15"/>
      <c r="D349" s="15"/>
      <c r="E349" s="15"/>
      <c r="F349" s="15"/>
      <c r="G349" s="15"/>
      <c r="H349" s="41"/>
      <c r="I349" s="41"/>
      <c r="J349" s="160"/>
      <c r="K349" s="186"/>
      <c r="L349" s="178"/>
      <c r="M349" s="178"/>
      <c r="N349" s="178"/>
      <c r="O349" s="178"/>
      <c r="P349" s="178"/>
      <c r="Q349" s="178"/>
    </row>
    <row r="350" spans="1:17" s="179" customFormat="1" ht="30" x14ac:dyDescent="0.25">
      <c r="A350" s="181"/>
      <c r="B350" s="57" t="s">
        <v>425</v>
      </c>
      <c r="C350" s="15"/>
      <c r="D350" s="15"/>
      <c r="E350" s="15"/>
      <c r="F350" s="15"/>
      <c r="G350" s="15"/>
      <c r="H350" s="41"/>
      <c r="I350" s="41"/>
      <c r="J350" s="160"/>
      <c r="K350" s="186"/>
      <c r="L350" s="178"/>
      <c r="M350" s="178"/>
      <c r="N350" s="178"/>
      <c r="O350" s="178"/>
      <c r="P350" s="178"/>
      <c r="Q350" s="178"/>
    </row>
    <row r="351" spans="1:17" s="179" customFormat="1" ht="15.75" x14ac:dyDescent="0.25">
      <c r="A351" s="181"/>
      <c r="B351" s="9" t="s">
        <v>426</v>
      </c>
      <c r="C351" s="15">
        <v>0</v>
      </c>
      <c r="D351" s="15">
        <v>0</v>
      </c>
      <c r="E351" s="15">
        <v>0</v>
      </c>
      <c r="F351" s="15">
        <v>1414.04</v>
      </c>
      <c r="G351" s="15">
        <v>1414.04</v>
      </c>
      <c r="H351" s="41">
        <f t="shared" ref="H351:H357" si="33">+G351*$H$6</f>
        <v>183.8252</v>
      </c>
      <c r="I351" s="41">
        <f t="shared" ref="I351:I357" si="34">+G351+H351</f>
        <v>1597.8652</v>
      </c>
      <c r="J351" s="9"/>
      <c r="K351" s="186"/>
      <c r="L351" s="178"/>
      <c r="M351" s="178"/>
      <c r="N351" s="178"/>
      <c r="O351" s="178"/>
      <c r="P351" s="178"/>
      <c r="Q351" s="178"/>
    </row>
    <row r="352" spans="1:17" s="179" customFormat="1" ht="15.75" x14ac:dyDescent="0.25">
      <c r="A352" s="181"/>
      <c r="B352" s="9" t="s">
        <v>427</v>
      </c>
      <c r="C352" s="15">
        <v>0</v>
      </c>
      <c r="D352" s="15">
        <v>0</v>
      </c>
      <c r="E352" s="15">
        <v>0</v>
      </c>
      <c r="F352" s="15">
        <v>1047.22</v>
      </c>
      <c r="G352" s="15">
        <v>1047.22</v>
      </c>
      <c r="H352" s="41">
        <f t="shared" si="33"/>
        <v>136.1386</v>
      </c>
      <c r="I352" s="41">
        <f t="shared" si="34"/>
        <v>1183.3586</v>
      </c>
      <c r="J352" s="9"/>
      <c r="K352" s="186"/>
      <c r="L352" s="178"/>
      <c r="M352" s="178"/>
      <c r="N352" s="178"/>
      <c r="O352" s="178"/>
      <c r="P352" s="178"/>
      <c r="Q352" s="178"/>
    </row>
    <row r="353" spans="1:17" s="179" customFormat="1" ht="15.75" x14ac:dyDescent="0.25">
      <c r="A353" s="181"/>
      <c r="B353" s="9" t="s">
        <v>428</v>
      </c>
      <c r="C353" s="15">
        <v>0</v>
      </c>
      <c r="D353" s="15">
        <v>0</v>
      </c>
      <c r="E353" s="15">
        <v>0</v>
      </c>
      <c r="F353" s="15">
        <v>908.95</v>
      </c>
      <c r="G353" s="15">
        <v>908.95</v>
      </c>
      <c r="H353" s="41">
        <f t="shared" si="33"/>
        <v>118.16350000000001</v>
      </c>
      <c r="I353" s="41">
        <f t="shared" si="34"/>
        <v>1027.1135000000002</v>
      </c>
      <c r="J353" s="9"/>
      <c r="K353" s="186"/>
      <c r="L353" s="178"/>
      <c r="M353" s="178"/>
      <c r="N353" s="178"/>
      <c r="O353" s="178"/>
      <c r="P353" s="178"/>
      <c r="Q353" s="178"/>
    </row>
    <row r="354" spans="1:17" s="179" customFormat="1" ht="15.75" x14ac:dyDescent="0.25">
      <c r="A354" s="181"/>
      <c r="B354" s="9" t="s">
        <v>429</v>
      </c>
      <c r="C354" s="15">
        <v>0</v>
      </c>
      <c r="D354" s="15">
        <v>0</v>
      </c>
      <c r="E354" s="15">
        <v>0</v>
      </c>
      <c r="F354" s="15">
        <v>663.58</v>
      </c>
      <c r="G354" s="15">
        <v>663.58</v>
      </c>
      <c r="H354" s="41">
        <f t="shared" si="33"/>
        <v>86.265400000000014</v>
      </c>
      <c r="I354" s="41">
        <f t="shared" si="34"/>
        <v>749.84540000000004</v>
      </c>
      <c r="J354" s="9"/>
      <c r="K354" s="186"/>
      <c r="L354" s="178"/>
      <c r="M354" s="178"/>
      <c r="N354" s="178"/>
      <c r="O354" s="178"/>
      <c r="P354" s="178"/>
      <c r="Q354" s="178"/>
    </row>
    <row r="355" spans="1:17" s="179" customFormat="1" ht="15.75" x14ac:dyDescent="0.25">
      <c r="A355" s="181"/>
      <c r="B355" s="9" t="s">
        <v>430</v>
      </c>
      <c r="C355" s="15">
        <v>0</v>
      </c>
      <c r="D355" s="15">
        <v>0</v>
      </c>
      <c r="E355" s="15">
        <v>0</v>
      </c>
      <c r="F355" s="15">
        <v>456.79</v>
      </c>
      <c r="G355" s="15">
        <v>456.79</v>
      </c>
      <c r="H355" s="41">
        <f t="shared" si="33"/>
        <v>59.382700000000007</v>
      </c>
      <c r="I355" s="41">
        <f t="shared" si="34"/>
        <v>516.17270000000008</v>
      </c>
      <c r="J355" s="9"/>
      <c r="K355" s="186"/>
      <c r="L355" s="178"/>
      <c r="M355" s="178"/>
      <c r="N355" s="178"/>
      <c r="O355" s="178"/>
      <c r="P355" s="178"/>
      <c r="Q355" s="178"/>
    </row>
    <row r="356" spans="1:17" s="179" customFormat="1" ht="15.75" x14ac:dyDescent="0.25">
      <c r="A356" s="181"/>
      <c r="B356" s="9" t="s">
        <v>421</v>
      </c>
      <c r="C356" s="15">
        <v>0</v>
      </c>
      <c r="D356" s="15">
        <v>0</v>
      </c>
      <c r="E356" s="15">
        <v>0</v>
      </c>
      <c r="F356" s="15">
        <v>138.79</v>
      </c>
      <c r="G356" s="15">
        <v>138.79</v>
      </c>
      <c r="H356" s="41">
        <f t="shared" si="33"/>
        <v>18.0427</v>
      </c>
      <c r="I356" s="41">
        <f t="shared" si="34"/>
        <v>156.83269999999999</v>
      </c>
      <c r="J356" s="9"/>
      <c r="K356" s="186"/>
      <c r="L356" s="178"/>
      <c r="M356" s="178"/>
      <c r="N356" s="178"/>
      <c r="O356" s="178"/>
      <c r="P356" s="178"/>
      <c r="Q356" s="178"/>
    </row>
    <row r="357" spans="1:17" s="179" customFormat="1" ht="15.75" x14ac:dyDescent="0.25">
      <c r="A357" s="181"/>
      <c r="B357" s="9" t="s">
        <v>422</v>
      </c>
      <c r="C357" s="15">
        <v>0</v>
      </c>
      <c r="D357" s="15">
        <v>0</v>
      </c>
      <c r="E357" s="15">
        <v>0</v>
      </c>
      <c r="F357" s="15">
        <v>68</v>
      </c>
      <c r="G357" s="15">
        <v>68</v>
      </c>
      <c r="H357" s="41">
        <f t="shared" si="33"/>
        <v>8.84</v>
      </c>
      <c r="I357" s="41">
        <f t="shared" si="34"/>
        <v>76.84</v>
      </c>
      <c r="J357" s="9"/>
      <c r="K357" s="186"/>
      <c r="L357" s="178"/>
      <c r="M357" s="178"/>
      <c r="N357" s="178"/>
      <c r="O357" s="178"/>
      <c r="P357" s="178"/>
      <c r="Q357" s="178"/>
    </row>
    <row r="358" spans="1:17" s="179" customFormat="1" ht="15.75" x14ac:dyDescent="0.25">
      <c r="A358" s="181"/>
      <c r="B358" s="9"/>
      <c r="C358" s="15"/>
      <c r="D358" s="15"/>
      <c r="E358" s="15"/>
      <c r="F358" s="15"/>
      <c r="G358" s="15"/>
      <c r="H358" s="41"/>
      <c r="I358" s="41"/>
      <c r="J358" s="160"/>
      <c r="K358" s="186"/>
      <c r="L358" s="178"/>
      <c r="M358" s="178"/>
      <c r="N358" s="178"/>
      <c r="O358" s="178"/>
      <c r="P358" s="178"/>
      <c r="Q358" s="178"/>
    </row>
    <row r="359" spans="1:17" s="179" customFormat="1" ht="15.75" x14ac:dyDescent="0.25">
      <c r="A359" s="181"/>
      <c r="B359" s="57" t="s">
        <v>341</v>
      </c>
      <c r="C359" s="15"/>
      <c r="D359" s="15"/>
      <c r="E359" s="15"/>
      <c r="F359" s="15"/>
      <c r="G359" s="15"/>
      <c r="H359" s="41"/>
      <c r="I359" s="41"/>
      <c r="J359" s="160"/>
      <c r="K359" s="186"/>
      <c r="L359" s="178"/>
      <c r="M359" s="178"/>
      <c r="N359" s="178"/>
      <c r="O359" s="178"/>
      <c r="P359" s="178"/>
      <c r="Q359" s="178"/>
    </row>
    <row r="360" spans="1:17" s="179" customFormat="1" ht="15.75" x14ac:dyDescent="0.25">
      <c r="A360" s="181"/>
      <c r="B360" s="9" t="s">
        <v>343</v>
      </c>
      <c r="C360" s="15">
        <v>0</v>
      </c>
      <c r="D360" s="15">
        <v>300</v>
      </c>
      <c r="E360" s="15">
        <v>300</v>
      </c>
      <c r="F360" s="15">
        <v>300</v>
      </c>
      <c r="G360" s="15">
        <f>F360*1.03+1</f>
        <v>310</v>
      </c>
      <c r="H360" s="41">
        <f>+G360*$H$6</f>
        <v>40.300000000000004</v>
      </c>
      <c r="I360" s="41">
        <f>+G360+H360</f>
        <v>350.3</v>
      </c>
      <c r="J360" s="160"/>
      <c r="K360" s="186">
        <f t="shared" ref="K360:K390" si="35">G360-F360</f>
        <v>10</v>
      </c>
      <c r="L360" s="178"/>
      <c r="M360" s="178"/>
      <c r="N360" s="178"/>
      <c r="O360" s="178"/>
      <c r="P360" s="178"/>
      <c r="Q360" s="178"/>
    </row>
    <row r="361" spans="1:17" s="179" customFormat="1" ht="15.75" x14ac:dyDescent="0.25">
      <c r="A361" s="181"/>
      <c r="B361" s="9" t="s">
        <v>344</v>
      </c>
      <c r="C361" s="15">
        <v>0</v>
      </c>
      <c r="D361" s="15">
        <v>150</v>
      </c>
      <c r="E361" s="15">
        <v>150</v>
      </c>
      <c r="F361" s="15">
        <v>150</v>
      </c>
      <c r="G361" s="15">
        <f>F361*1.03+0.5</f>
        <v>155</v>
      </c>
      <c r="H361" s="41">
        <f>+G361*$H$6</f>
        <v>20.150000000000002</v>
      </c>
      <c r="I361" s="41">
        <f>+G361+H361</f>
        <v>175.15</v>
      </c>
      <c r="J361" s="160"/>
      <c r="K361" s="186">
        <f t="shared" si="35"/>
        <v>5</v>
      </c>
      <c r="L361" s="178"/>
      <c r="M361" s="178"/>
      <c r="N361" s="178"/>
      <c r="O361" s="178"/>
      <c r="P361" s="178"/>
      <c r="Q361" s="178"/>
    </row>
    <row r="362" spans="1:17" s="179" customFormat="1" ht="15.75" x14ac:dyDescent="0.25">
      <c r="A362" s="181"/>
      <c r="B362" s="9" t="s">
        <v>342</v>
      </c>
      <c r="C362" s="15">
        <v>0</v>
      </c>
      <c r="D362" s="15">
        <v>150</v>
      </c>
      <c r="E362" s="15">
        <v>150</v>
      </c>
      <c r="F362" s="15">
        <v>150</v>
      </c>
      <c r="G362" s="15">
        <f>F362*1.03+0.5</f>
        <v>155</v>
      </c>
      <c r="H362" s="41">
        <f>+G362*$H$6</f>
        <v>20.150000000000002</v>
      </c>
      <c r="I362" s="41">
        <f>+G362+H362</f>
        <v>175.15</v>
      </c>
      <c r="J362" s="160"/>
      <c r="K362" s="186">
        <f t="shared" si="35"/>
        <v>5</v>
      </c>
      <c r="L362" s="178"/>
      <c r="M362" s="178"/>
      <c r="N362" s="178"/>
      <c r="O362" s="178"/>
      <c r="P362" s="178"/>
      <c r="Q362" s="178"/>
    </row>
    <row r="363" spans="1:17" s="179" customFormat="1" ht="15.75" x14ac:dyDescent="0.25">
      <c r="A363" s="181"/>
      <c r="B363" s="9"/>
      <c r="C363" s="26"/>
      <c r="D363" s="26"/>
      <c r="E363" s="26"/>
      <c r="F363" s="26"/>
      <c r="G363" s="26"/>
      <c r="H363" s="15"/>
      <c r="I363" s="15"/>
      <c r="J363" s="161"/>
      <c r="K363" s="214"/>
      <c r="L363" s="178"/>
      <c r="M363" s="178"/>
      <c r="N363" s="178"/>
      <c r="O363" s="178"/>
      <c r="P363" s="178"/>
      <c r="Q363" s="178"/>
    </row>
    <row r="364" spans="1:17" s="179" customFormat="1" ht="30" x14ac:dyDescent="0.25">
      <c r="A364" s="198" t="s">
        <v>353</v>
      </c>
      <c r="B364" s="43" t="s">
        <v>601</v>
      </c>
      <c r="C364" s="40" t="s">
        <v>26</v>
      </c>
      <c r="D364" s="40"/>
      <c r="E364" s="40"/>
      <c r="F364" s="40"/>
      <c r="G364" s="40"/>
      <c r="H364" s="40" t="s">
        <v>2</v>
      </c>
      <c r="I364" s="40" t="s">
        <v>27</v>
      </c>
      <c r="J364" s="85" t="s">
        <v>603</v>
      </c>
      <c r="K364" s="40"/>
      <c r="L364" s="178"/>
      <c r="M364" s="178"/>
      <c r="N364" s="178"/>
      <c r="O364" s="178"/>
      <c r="P364" s="178"/>
      <c r="Q364" s="178"/>
    </row>
    <row r="365" spans="1:17" s="179" customFormat="1" ht="15.75" x14ac:dyDescent="0.25">
      <c r="A365" s="198"/>
      <c r="B365" s="57" t="s">
        <v>224</v>
      </c>
      <c r="C365" s="19"/>
      <c r="D365" s="19"/>
      <c r="E365" s="19"/>
      <c r="F365" s="19"/>
      <c r="G365" s="19"/>
      <c r="H365" s="19"/>
      <c r="I365" s="15"/>
      <c r="J365" s="162"/>
      <c r="K365" s="15"/>
      <c r="L365" s="178"/>
      <c r="M365" s="178"/>
      <c r="N365" s="178"/>
      <c r="O365" s="178"/>
      <c r="P365" s="178"/>
      <c r="Q365" s="178"/>
    </row>
    <row r="366" spans="1:17" s="213" customFormat="1" ht="15.75" x14ac:dyDescent="0.25">
      <c r="A366" s="195"/>
      <c r="B366" s="9" t="s">
        <v>220</v>
      </c>
      <c r="C366" s="15">
        <v>25</v>
      </c>
      <c r="D366" s="15">
        <v>27.500000000000004</v>
      </c>
      <c r="E366" s="61">
        <f t="shared" ref="E366:F370" si="36">D366*1.03</f>
        <v>28.325000000000003</v>
      </c>
      <c r="F366" s="61">
        <f t="shared" si="36"/>
        <v>29.174750000000003</v>
      </c>
      <c r="G366" s="61">
        <f t="shared" ref="G366" si="37">F366*1.03</f>
        <v>30.049992500000005</v>
      </c>
      <c r="H366" s="41">
        <f>+G366*$H$6</f>
        <v>3.9064990250000009</v>
      </c>
      <c r="I366" s="41">
        <f>+G366+H366</f>
        <v>33.956491525000004</v>
      </c>
      <c r="J366" s="9"/>
      <c r="K366" s="186">
        <f t="shared" si="35"/>
        <v>0.87524250000000237</v>
      </c>
      <c r="L366" s="208"/>
      <c r="M366" s="208"/>
      <c r="N366" s="208"/>
      <c r="O366" s="208"/>
      <c r="P366" s="208"/>
      <c r="Q366" s="208"/>
    </row>
    <row r="367" spans="1:17" s="213" customFormat="1" ht="15.75" x14ac:dyDescent="0.25">
      <c r="A367" s="195"/>
      <c r="B367" s="9" t="s">
        <v>282</v>
      </c>
      <c r="C367" s="15">
        <v>75</v>
      </c>
      <c r="D367" s="15">
        <v>90</v>
      </c>
      <c r="E367" s="61">
        <f t="shared" si="36"/>
        <v>92.7</v>
      </c>
      <c r="F367" s="61">
        <f t="shared" si="36"/>
        <v>95.481000000000009</v>
      </c>
      <c r="G367" s="61">
        <f t="shared" ref="G367" si="38">F367*1.03</f>
        <v>98.345430000000007</v>
      </c>
      <c r="H367" s="41">
        <f>+G367*$H$6</f>
        <v>12.784905900000002</v>
      </c>
      <c r="I367" s="41">
        <f>+G367+H367</f>
        <v>111.13033590000001</v>
      </c>
      <c r="J367" s="9"/>
      <c r="K367" s="186">
        <f t="shared" si="35"/>
        <v>2.8644299999999987</v>
      </c>
      <c r="L367" s="208"/>
      <c r="M367" s="208"/>
      <c r="N367" s="208"/>
      <c r="O367" s="208"/>
      <c r="P367" s="208"/>
      <c r="Q367" s="208"/>
    </row>
    <row r="368" spans="1:17" s="213" customFormat="1" ht="15.75" x14ac:dyDescent="0.25">
      <c r="A368" s="195"/>
      <c r="B368" s="9" t="s">
        <v>384</v>
      </c>
      <c r="C368" s="15"/>
      <c r="D368" s="15">
        <v>150</v>
      </c>
      <c r="E368" s="61">
        <f t="shared" si="36"/>
        <v>154.5</v>
      </c>
      <c r="F368" s="61">
        <f t="shared" si="36"/>
        <v>159.13499999999999</v>
      </c>
      <c r="G368" s="61">
        <f t="shared" ref="G368" si="39">F368*1.03</f>
        <v>163.90905000000001</v>
      </c>
      <c r="H368" s="41">
        <f>+G368*$H$6</f>
        <v>21.308176500000002</v>
      </c>
      <c r="I368" s="41">
        <f>+G368+H368</f>
        <v>185.21722650000001</v>
      </c>
      <c r="J368" s="9"/>
      <c r="K368" s="186">
        <f t="shared" si="35"/>
        <v>4.7740500000000168</v>
      </c>
      <c r="L368" s="208"/>
      <c r="M368" s="208"/>
      <c r="N368" s="208"/>
      <c r="O368" s="208"/>
      <c r="P368" s="208"/>
      <c r="Q368" s="208"/>
    </row>
    <row r="369" spans="1:17" s="213" customFormat="1" ht="15.75" x14ac:dyDescent="0.25">
      <c r="A369" s="195"/>
      <c r="B369" s="9" t="s">
        <v>366</v>
      </c>
      <c r="C369" s="15">
        <v>150</v>
      </c>
      <c r="D369" s="15">
        <v>165</v>
      </c>
      <c r="E369" s="61">
        <f t="shared" si="36"/>
        <v>169.95000000000002</v>
      </c>
      <c r="F369" s="61">
        <f t="shared" si="36"/>
        <v>175.04850000000002</v>
      </c>
      <c r="G369" s="61">
        <f t="shared" ref="G369" si="40">F369*1.03</f>
        <v>180.29995500000001</v>
      </c>
      <c r="H369" s="41">
        <f>+G369*$H$6</f>
        <v>23.438994150000003</v>
      </c>
      <c r="I369" s="41">
        <f>+G369+H369</f>
        <v>203.73894915000002</v>
      </c>
      <c r="J369" s="9"/>
      <c r="K369" s="186">
        <f t="shared" si="35"/>
        <v>5.2514549999999929</v>
      </c>
      <c r="L369" s="208"/>
      <c r="M369" s="208"/>
      <c r="N369" s="208"/>
      <c r="O369" s="208"/>
      <c r="P369" s="208"/>
      <c r="Q369" s="208"/>
    </row>
    <row r="370" spans="1:17" s="213" customFormat="1" ht="15.75" x14ac:dyDescent="0.25">
      <c r="A370" s="195"/>
      <c r="B370" s="170" t="s">
        <v>600</v>
      </c>
      <c r="C370" s="15"/>
      <c r="D370" s="15">
        <v>10</v>
      </c>
      <c r="E370" s="167">
        <f t="shared" si="36"/>
        <v>10.3</v>
      </c>
      <c r="F370" s="167">
        <f t="shared" si="36"/>
        <v>10.609000000000002</v>
      </c>
      <c r="G370" s="167">
        <f t="shared" ref="G370:G371" si="41">F370*1.03</f>
        <v>10.927270000000002</v>
      </c>
      <c r="H370" s="41">
        <f>+G370*$H$6</f>
        <v>1.4205451000000002</v>
      </c>
      <c r="I370" s="41">
        <f>+G370+H370</f>
        <v>12.347815100000002</v>
      </c>
      <c r="J370" s="9"/>
      <c r="K370" s="186">
        <f t="shared" si="35"/>
        <v>0.31827000000000005</v>
      </c>
      <c r="L370" s="208"/>
      <c r="M370" s="208"/>
      <c r="N370" s="208"/>
      <c r="O370" s="208"/>
      <c r="P370" s="208"/>
      <c r="Q370" s="208"/>
    </row>
    <row r="371" spans="1:17" s="213" customFormat="1" ht="15.75" x14ac:dyDescent="0.25">
      <c r="A371" s="195"/>
      <c r="B371" s="9" t="s">
        <v>599</v>
      </c>
      <c r="C371" s="15"/>
      <c r="D371" s="15"/>
      <c r="E371" s="167"/>
      <c r="F371" s="167">
        <f>28.33*1.03</f>
        <v>29.1799</v>
      </c>
      <c r="G371" s="167">
        <f t="shared" si="41"/>
        <v>30.055296999999999</v>
      </c>
      <c r="H371" s="41">
        <f>G371*0.13</f>
        <v>3.90718861</v>
      </c>
      <c r="I371" s="41">
        <f>SUM(G371:H371)</f>
        <v>33.962485610000002</v>
      </c>
      <c r="J371" s="9"/>
      <c r="K371" s="186">
        <f t="shared" si="35"/>
        <v>0.87539699999999954</v>
      </c>
      <c r="L371" s="208"/>
      <c r="M371" s="208"/>
      <c r="N371" s="208"/>
      <c r="O371" s="208"/>
      <c r="P371" s="208"/>
      <c r="Q371" s="208"/>
    </row>
    <row r="372" spans="1:17" s="179" customFormat="1" ht="7.5" customHeight="1" x14ac:dyDescent="0.25">
      <c r="A372" s="195"/>
      <c r="B372" s="9"/>
      <c r="C372" s="15"/>
      <c r="D372" s="15"/>
      <c r="E372" s="15"/>
      <c r="F372" s="15"/>
      <c r="G372" s="15"/>
      <c r="H372" s="41"/>
      <c r="I372" s="41"/>
      <c r="J372" s="9"/>
      <c r="K372" s="186"/>
      <c r="L372" s="178"/>
      <c r="M372" s="178"/>
      <c r="N372" s="178"/>
      <c r="O372" s="178"/>
      <c r="P372" s="178"/>
      <c r="Q372" s="178"/>
    </row>
    <row r="373" spans="1:17" s="179" customFormat="1" ht="30" x14ac:dyDescent="0.25">
      <c r="A373" s="195"/>
      <c r="B373" s="57" t="s">
        <v>221</v>
      </c>
      <c r="C373" s="15"/>
      <c r="D373" s="15"/>
      <c r="E373" s="15"/>
      <c r="F373" s="15"/>
      <c r="G373" s="15"/>
      <c r="H373" s="15"/>
      <c r="I373" s="15"/>
      <c r="J373" s="9"/>
      <c r="K373" s="214"/>
      <c r="L373" s="178"/>
      <c r="M373" s="178"/>
      <c r="N373" s="178"/>
      <c r="O373" s="178"/>
      <c r="P373" s="178"/>
      <c r="Q373" s="178"/>
    </row>
    <row r="374" spans="1:17" s="179" customFormat="1" ht="30" x14ac:dyDescent="0.25">
      <c r="A374" s="195"/>
      <c r="B374" s="9" t="s">
        <v>363</v>
      </c>
      <c r="C374" s="15">
        <v>250</v>
      </c>
      <c r="D374" s="15">
        <v>275</v>
      </c>
      <c r="E374" s="61">
        <f t="shared" ref="E374:F379" si="42">D374*1.03</f>
        <v>283.25</v>
      </c>
      <c r="F374" s="61">
        <f t="shared" si="42"/>
        <v>291.7475</v>
      </c>
      <c r="G374" s="61">
        <f t="shared" ref="G374" si="43">F374*1.03</f>
        <v>300.49992500000002</v>
      </c>
      <c r="H374" s="41">
        <f t="shared" ref="H374:H379" si="44">+G374*$H$6</f>
        <v>39.064990250000001</v>
      </c>
      <c r="I374" s="41">
        <f t="shared" ref="I374:I379" si="45">+G374+H374</f>
        <v>339.56491525000001</v>
      </c>
      <c r="J374" s="9"/>
      <c r="K374" s="186">
        <f t="shared" si="35"/>
        <v>8.7524250000000166</v>
      </c>
      <c r="L374" s="178"/>
      <c r="M374" s="178"/>
      <c r="N374" s="178"/>
      <c r="O374" s="178"/>
      <c r="P374" s="178"/>
      <c r="Q374" s="178"/>
    </row>
    <row r="375" spans="1:17" s="179" customFormat="1" ht="30" x14ac:dyDescent="0.25">
      <c r="A375" s="195"/>
      <c r="B375" s="9" t="s">
        <v>364</v>
      </c>
      <c r="C375" s="15">
        <v>400</v>
      </c>
      <c r="D375" s="15">
        <v>440.00000000000006</v>
      </c>
      <c r="E375" s="61">
        <f t="shared" si="42"/>
        <v>453.20000000000005</v>
      </c>
      <c r="F375" s="61">
        <f t="shared" si="42"/>
        <v>466.79600000000005</v>
      </c>
      <c r="G375" s="61">
        <f t="shared" ref="G375" si="46">F375*1.03</f>
        <v>480.79988000000009</v>
      </c>
      <c r="H375" s="41">
        <f t="shared" si="44"/>
        <v>62.503984400000014</v>
      </c>
      <c r="I375" s="41">
        <f t="shared" si="45"/>
        <v>543.30386440000007</v>
      </c>
      <c r="J375" s="9"/>
      <c r="K375" s="186">
        <f t="shared" si="35"/>
        <v>14.003880000000038</v>
      </c>
      <c r="L375" s="178"/>
      <c r="M375" s="178"/>
      <c r="N375" s="178"/>
      <c r="O375" s="178"/>
      <c r="P375" s="178"/>
      <c r="Q375" s="178"/>
    </row>
    <row r="376" spans="1:17" s="179" customFormat="1" ht="15.75" x14ac:dyDescent="0.25">
      <c r="A376" s="195"/>
      <c r="B376" s="9" t="s">
        <v>282</v>
      </c>
      <c r="C376" s="15">
        <v>125</v>
      </c>
      <c r="D376" s="15">
        <v>137.5</v>
      </c>
      <c r="E376" s="61">
        <f t="shared" si="42"/>
        <v>141.625</v>
      </c>
      <c r="F376" s="61">
        <f t="shared" si="42"/>
        <v>145.87375</v>
      </c>
      <c r="G376" s="61">
        <f t="shared" ref="G376" si="47">F376*1.03</f>
        <v>150.24996250000001</v>
      </c>
      <c r="H376" s="41">
        <f t="shared" si="44"/>
        <v>19.532495125000001</v>
      </c>
      <c r="I376" s="41">
        <f t="shared" si="45"/>
        <v>169.78245762500001</v>
      </c>
      <c r="J376" s="9"/>
      <c r="K376" s="186">
        <f t="shared" si="35"/>
        <v>4.3762125000000083</v>
      </c>
      <c r="L376" s="178"/>
      <c r="M376" s="178"/>
      <c r="N376" s="178"/>
      <c r="O376" s="178"/>
      <c r="P376" s="178"/>
      <c r="Q376" s="178"/>
    </row>
    <row r="377" spans="1:17" s="179" customFormat="1" ht="15.75" x14ac:dyDescent="0.25">
      <c r="A377" s="195"/>
      <c r="B377" s="9" t="s">
        <v>220</v>
      </c>
      <c r="C377" s="15">
        <v>45</v>
      </c>
      <c r="D377" s="15">
        <v>49.500000000000007</v>
      </c>
      <c r="E377" s="61">
        <f t="shared" si="42"/>
        <v>50.985000000000007</v>
      </c>
      <c r="F377" s="61">
        <f t="shared" si="42"/>
        <v>52.514550000000007</v>
      </c>
      <c r="G377" s="61">
        <f t="shared" ref="G377" si="48">F377*1.03</f>
        <v>54.089986500000009</v>
      </c>
      <c r="H377" s="41">
        <f t="shared" si="44"/>
        <v>7.0316982450000012</v>
      </c>
      <c r="I377" s="41">
        <f t="shared" si="45"/>
        <v>61.12168474500001</v>
      </c>
      <c r="J377" s="9"/>
      <c r="K377" s="186">
        <f t="shared" si="35"/>
        <v>1.5754365000000021</v>
      </c>
      <c r="L377" s="178"/>
      <c r="M377" s="178"/>
      <c r="N377" s="178"/>
      <c r="O377" s="178"/>
      <c r="P377" s="178"/>
      <c r="Q377" s="178"/>
    </row>
    <row r="378" spans="1:17" s="179" customFormat="1" ht="15.75" x14ac:dyDescent="0.25">
      <c r="A378" s="195"/>
      <c r="B378" s="9" t="s">
        <v>362</v>
      </c>
      <c r="C378" s="15">
        <v>50</v>
      </c>
      <c r="D378" s="15">
        <v>55.000000000000007</v>
      </c>
      <c r="E378" s="61">
        <f t="shared" si="42"/>
        <v>56.650000000000006</v>
      </c>
      <c r="F378" s="61">
        <f t="shared" si="42"/>
        <v>58.349500000000006</v>
      </c>
      <c r="G378" s="61">
        <f t="shared" ref="G378" si="49">F378*1.03</f>
        <v>60.099985000000011</v>
      </c>
      <c r="H378" s="41">
        <f t="shared" si="44"/>
        <v>7.8129980500000018</v>
      </c>
      <c r="I378" s="41">
        <f t="shared" si="45"/>
        <v>67.912983050000008</v>
      </c>
      <c r="J378" s="9"/>
      <c r="K378" s="186">
        <f t="shared" si="35"/>
        <v>1.7504850000000047</v>
      </c>
      <c r="L378" s="178"/>
      <c r="M378" s="178"/>
      <c r="N378" s="178"/>
      <c r="O378" s="178"/>
      <c r="P378" s="178"/>
      <c r="Q378" s="178"/>
    </row>
    <row r="379" spans="1:17" s="179" customFormat="1" ht="30" x14ac:dyDescent="0.25">
      <c r="A379" s="195"/>
      <c r="B379" s="9" t="s">
        <v>365</v>
      </c>
      <c r="C379" s="15">
        <v>75</v>
      </c>
      <c r="D379" s="15">
        <v>82.5</v>
      </c>
      <c r="E379" s="61">
        <f t="shared" si="42"/>
        <v>84.975000000000009</v>
      </c>
      <c r="F379" s="61">
        <f t="shared" si="42"/>
        <v>87.524250000000009</v>
      </c>
      <c r="G379" s="61">
        <f t="shared" ref="G379" si="50">F379*1.03</f>
        <v>90.149977500000006</v>
      </c>
      <c r="H379" s="41">
        <f t="shared" si="44"/>
        <v>11.719497075000001</v>
      </c>
      <c r="I379" s="41">
        <f t="shared" si="45"/>
        <v>101.86947457500001</v>
      </c>
      <c r="J379" s="9"/>
      <c r="K379" s="186">
        <f t="shared" si="35"/>
        <v>2.6257274999999964</v>
      </c>
      <c r="L379" s="178"/>
      <c r="M379" s="178"/>
      <c r="N379" s="178"/>
      <c r="O379" s="178"/>
      <c r="P379" s="178"/>
      <c r="Q379" s="178"/>
    </row>
    <row r="380" spans="1:17" s="179" customFormat="1" ht="10.5" customHeight="1" x14ac:dyDescent="0.25">
      <c r="A380" s="195"/>
      <c r="B380" s="9"/>
      <c r="C380" s="15"/>
      <c r="D380" s="15"/>
      <c r="E380" s="15"/>
      <c r="F380" s="15"/>
      <c r="G380" s="15"/>
      <c r="H380" s="41"/>
      <c r="I380" s="15"/>
      <c r="J380" s="9"/>
      <c r="K380" s="15"/>
      <c r="L380" s="178"/>
      <c r="M380" s="178"/>
      <c r="N380" s="178"/>
      <c r="O380" s="178"/>
      <c r="P380" s="178"/>
      <c r="Q380" s="178"/>
    </row>
    <row r="381" spans="1:17" s="179" customFormat="1" ht="15.75" x14ac:dyDescent="0.25">
      <c r="A381" s="195"/>
      <c r="B381" s="57" t="s">
        <v>158</v>
      </c>
      <c r="C381" s="15"/>
      <c r="D381" s="15"/>
      <c r="E381" s="15"/>
      <c r="F381" s="15"/>
      <c r="G381" s="15"/>
      <c r="H381" s="15"/>
      <c r="I381" s="15"/>
      <c r="J381" s="9"/>
      <c r="K381" s="214"/>
      <c r="L381" s="178"/>
      <c r="M381" s="178"/>
      <c r="N381" s="178"/>
      <c r="O381" s="178"/>
      <c r="P381" s="178"/>
      <c r="Q381" s="178"/>
    </row>
    <row r="382" spans="1:17" s="179" customFormat="1" ht="15.75" x14ac:dyDescent="0.25">
      <c r="A382" s="195"/>
      <c r="B382" s="9" t="s">
        <v>160</v>
      </c>
      <c r="C382" s="15">
        <v>4.82</v>
      </c>
      <c r="D382" s="15">
        <v>5.3020000000000005</v>
      </c>
      <c r="E382" s="61">
        <f t="shared" ref="E382:F384" si="51">D382*1.03</f>
        <v>5.4610600000000007</v>
      </c>
      <c r="F382" s="61">
        <f t="shared" si="51"/>
        <v>5.6248918000000012</v>
      </c>
      <c r="G382" s="61">
        <f t="shared" ref="G382" si="52">F382*1.03</f>
        <v>5.7936385540000011</v>
      </c>
      <c r="H382" s="41">
        <f>+G382*$H$6</f>
        <v>0.7531730120200002</v>
      </c>
      <c r="I382" s="41">
        <f>+G382+H382</f>
        <v>6.5468115660200015</v>
      </c>
      <c r="J382" s="9"/>
      <c r="K382" s="186">
        <f t="shared" si="35"/>
        <v>0.16874675399999983</v>
      </c>
      <c r="L382" s="178"/>
      <c r="M382" s="178"/>
      <c r="N382" s="178"/>
      <c r="O382" s="178"/>
      <c r="P382" s="178"/>
      <c r="Q382" s="178"/>
    </row>
    <row r="383" spans="1:17" s="179" customFormat="1" ht="15.75" x14ac:dyDescent="0.25">
      <c r="A383" s="195"/>
      <c r="B383" s="9" t="s">
        <v>159</v>
      </c>
      <c r="C383" s="15">
        <v>7.22</v>
      </c>
      <c r="D383" s="15">
        <v>10</v>
      </c>
      <c r="E383" s="61">
        <f t="shared" si="51"/>
        <v>10.3</v>
      </c>
      <c r="F383" s="61">
        <f t="shared" si="51"/>
        <v>10.609000000000002</v>
      </c>
      <c r="G383" s="61">
        <f t="shared" ref="G383" si="53">F383*1.03</f>
        <v>10.927270000000002</v>
      </c>
      <c r="H383" s="41">
        <f>+G383*$H$6</f>
        <v>1.4205451000000002</v>
      </c>
      <c r="I383" s="41">
        <f>+G383+H383</f>
        <v>12.347815100000002</v>
      </c>
      <c r="J383" s="9"/>
      <c r="K383" s="186">
        <f t="shared" si="35"/>
        <v>0.31827000000000005</v>
      </c>
      <c r="L383" s="178"/>
      <c r="M383" s="178"/>
      <c r="N383" s="178"/>
      <c r="O383" s="178"/>
      <c r="P383" s="178"/>
      <c r="Q383" s="178"/>
    </row>
    <row r="384" spans="1:17" s="179" customFormat="1" ht="15.75" x14ac:dyDescent="0.25">
      <c r="A384" s="195"/>
      <c r="B384" s="9" t="s">
        <v>68</v>
      </c>
      <c r="C384" s="15"/>
      <c r="D384" s="15">
        <v>12.68</v>
      </c>
      <c r="E384" s="61">
        <f t="shared" si="51"/>
        <v>13.0604</v>
      </c>
      <c r="F384" s="61">
        <f t="shared" si="51"/>
        <v>13.452211999999999</v>
      </c>
      <c r="G384" s="61">
        <f t="shared" ref="G384" si="54">F384*1.03</f>
        <v>13.85577836</v>
      </c>
      <c r="H384" s="41">
        <f>+G384*$H$6</f>
        <v>1.8012511868000001</v>
      </c>
      <c r="I384" s="41">
        <f>+G384+H384</f>
        <v>15.6570295468</v>
      </c>
      <c r="J384" s="9"/>
      <c r="K384" s="186">
        <f t="shared" si="35"/>
        <v>0.40356636000000101</v>
      </c>
      <c r="L384" s="178"/>
      <c r="M384" s="178"/>
      <c r="N384" s="178"/>
      <c r="O384" s="178"/>
      <c r="P384" s="178"/>
      <c r="Q384" s="178"/>
    </row>
    <row r="385" spans="1:17" s="179" customFormat="1" ht="30" x14ac:dyDescent="0.25">
      <c r="A385" s="195"/>
      <c r="B385" s="9" t="s">
        <v>417</v>
      </c>
      <c r="C385" s="15"/>
      <c r="D385" s="15"/>
      <c r="E385" s="61">
        <v>25</v>
      </c>
      <c r="F385" s="61">
        <f>E385*1.03</f>
        <v>25.75</v>
      </c>
      <c r="G385" s="61">
        <f>F385*1.03</f>
        <v>26.522500000000001</v>
      </c>
      <c r="H385" s="41">
        <f>+G385*$H$6</f>
        <v>3.4479250000000001</v>
      </c>
      <c r="I385" s="41">
        <f>+G385+H385</f>
        <v>29.970425000000002</v>
      </c>
      <c r="J385" s="9"/>
      <c r="K385" s="186">
        <f t="shared" si="35"/>
        <v>0.77250000000000085</v>
      </c>
      <c r="L385" s="178"/>
      <c r="M385" s="178"/>
      <c r="N385" s="178"/>
      <c r="O385" s="178"/>
      <c r="P385" s="178"/>
      <c r="Q385" s="178"/>
    </row>
    <row r="386" spans="1:17" s="179" customFormat="1" ht="120" x14ac:dyDescent="0.25">
      <c r="A386" s="195"/>
      <c r="B386" s="141" t="s">
        <v>347</v>
      </c>
      <c r="C386" s="141"/>
      <c r="D386" s="141"/>
      <c r="E386" s="141"/>
      <c r="F386" s="141"/>
      <c r="G386" s="141"/>
      <c r="H386" s="141"/>
      <c r="I386" s="41"/>
      <c r="J386" s="9"/>
      <c r="K386" s="186"/>
      <c r="L386" s="178"/>
      <c r="M386" s="178"/>
      <c r="N386" s="178"/>
      <c r="O386" s="178"/>
      <c r="P386" s="178"/>
      <c r="Q386" s="178"/>
    </row>
    <row r="387" spans="1:17" s="179" customFormat="1" ht="15.75" x14ac:dyDescent="0.25">
      <c r="A387" s="194"/>
      <c r="B387" s="9"/>
      <c r="C387" s="9"/>
      <c r="D387" s="9"/>
      <c r="E387" s="26"/>
      <c r="F387" s="26"/>
      <c r="G387" s="26"/>
      <c r="H387" s="19"/>
      <c r="I387" s="41"/>
      <c r="J387" s="9"/>
      <c r="K387" s="186"/>
      <c r="L387" s="178"/>
      <c r="M387" s="178"/>
      <c r="N387" s="178"/>
      <c r="O387" s="178"/>
      <c r="P387" s="178"/>
      <c r="Q387" s="178"/>
    </row>
    <row r="388" spans="1:17" s="179" customFormat="1" ht="60" x14ac:dyDescent="0.25">
      <c r="A388" s="195"/>
      <c r="B388" s="57" t="s">
        <v>602</v>
      </c>
      <c r="C388" s="15"/>
      <c r="D388" s="15"/>
      <c r="E388" s="15"/>
      <c r="F388" s="15"/>
      <c r="G388" s="15"/>
      <c r="H388" s="15"/>
      <c r="I388" s="15"/>
      <c r="J388" s="9" t="s">
        <v>411</v>
      </c>
      <c r="K388" s="214"/>
      <c r="L388" s="178"/>
      <c r="M388" s="178"/>
      <c r="N388" s="178"/>
      <c r="O388" s="178"/>
      <c r="P388" s="178"/>
      <c r="Q388" s="178"/>
    </row>
    <row r="389" spans="1:17" s="179" customFormat="1" ht="15.75" x14ac:dyDescent="0.25">
      <c r="A389" s="195"/>
      <c r="B389" s="9" t="s">
        <v>285</v>
      </c>
      <c r="C389" s="15">
        <v>165</v>
      </c>
      <c r="D389" s="15">
        <v>170</v>
      </c>
      <c r="E389" s="61">
        <f t="shared" ref="E389:F393" si="55">D389*1.03</f>
        <v>175.1</v>
      </c>
      <c r="F389" s="61">
        <f t="shared" si="55"/>
        <v>180.35300000000001</v>
      </c>
      <c r="G389" s="61">
        <f t="shared" ref="G389" si="56">F389*1.03</f>
        <v>185.76359000000002</v>
      </c>
      <c r="H389" s="41">
        <f>+G389*$H$6</f>
        <v>24.149266700000005</v>
      </c>
      <c r="I389" s="41">
        <f>+G389+H389</f>
        <v>209.91285670000002</v>
      </c>
      <c r="J389" s="9"/>
      <c r="K389" s="186">
        <f t="shared" si="35"/>
        <v>5.4105900000000133</v>
      </c>
      <c r="L389" s="178"/>
      <c r="M389" s="178"/>
      <c r="N389" s="178"/>
      <c r="O389" s="178"/>
      <c r="P389" s="178"/>
      <c r="Q389" s="178"/>
    </row>
    <row r="390" spans="1:17" s="179" customFormat="1" ht="15.75" x14ac:dyDescent="0.25">
      <c r="A390" s="195"/>
      <c r="B390" s="9" t="s">
        <v>284</v>
      </c>
      <c r="C390" s="15">
        <v>85</v>
      </c>
      <c r="D390" s="15">
        <v>90</v>
      </c>
      <c r="E390" s="61">
        <f t="shared" si="55"/>
        <v>92.7</v>
      </c>
      <c r="F390" s="61">
        <f t="shared" si="55"/>
        <v>95.481000000000009</v>
      </c>
      <c r="G390" s="61">
        <f t="shared" ref="G390" si="57">F390*1.03</f>
        <v>98.345430000000007</v>
      </c>
      <c r="H390" s="41">
        <f>+G390*$H$6</f>
        <v>12.784905900000002</v>
      </c>
      <c r="I390" s="41">
        <f>+G390+H390</f>
        <v>111.13033590000001</v>
      </c>
      <c r="J390" s="9"/>
      <c r="K390" s="186">
        <f t="shared" si="35"/>
        <v>2.8644299999999987</v>
      </c>
      <c r="L390" s="178"/>
      <c r="M390" s="178"/>
      <c r="N390" s="178"/>
      <c r="O390" s="178"/>
      <c r="P390" s="178"/>
      <c r="Q390" s="178"/>
    </row>
    <row r="391" spans="1:17" s="179" customFormat="1" ht="15.75" x14ac:dyDescent="0.25">
      <c r="A391" s="195"/>
      <c r="B391" s="9" t="s">
        <v>369</v>
      </c>
      <c r="C391" s="15">
        <v>130</v>
      </c>
      <c r="D391" s="15">
        <v>135</v>
      </c>
      <c r="E391" s="61">
        <f t="shared" si="55"/>
        <v>139.05000000000001</v>
      </c>
      <c r="F391" s="61">
        <f t="shared" si="55"/>
        <v>143.22150000000002</v>
      </c>
      <c r="G391" s="61">
        <f t="shared" ref="G391" si="58">F391*1.03</f>
        <v>147.51814500000003</v>
      </c>
      <c r="H391" s="41">
        <f>+G391*$H$6</f>
        <v>19.177358850000005</v>
      </c>
      <c r="I391" s="41">
        <f>+G391+H391</f>
        <v>166.69550385000002</v>
      </c>
      <c r="J391" s="9"/>
      <c r="K391" s="186">
        <f t="shared" ref="K391:K453" si="59">G391-F391</f>
        <v>4.2966450000000123</v>
      </c>
      <c r="L391" s="178"/>
      <c r="M391" s="178"/>
      <c r="N391" s="178"/>
      <c r="O391" s="178"/>
      <c r="P391" s="178"/>
      <c r="Q391" s="178"/>
    </row>
    <row r="392" spans="1:17" s="179" customFormat="1" ht="15.75" x14ac:dyDescent="0.25">
      <c r="A392" s="195"/>
      <c r="B392" s="9" t="s">
        <v>370</v>
      </c>
      <c r="C392" s="15">
        <v>140</v>
      </c>
      <c r="D392" s="15">
        <v>145</v>
      </c>
      <c r="E392" s="61">
        <f t="shared" si="55"/>
        <v>149.35</v>
      </c>
      <c r="F392" s="61">
        <f t="shared" si="55"/>
        <v>153.8305</v>
      </c>
      <c r="G392" s="61">
        <f t="shared" ref="G392" si="60">F392*1.03</f>
        <v>158.445415</v>
      </c>
      <c r="H392" s="41">
        <f>+G392*$H$6</f>
        <v>20.597903949999999</v>
      </c>
      <c r="I392" s="41">
        <f>+G392+H392</f>
        <v>179.04331894999999</v>
      </c>
      <c r="J392" s="9"/>
      <c r="K392" s="186">
        <f t="shared" si="59"/>
        <v>4.6149149999999963</v>
      </c>
      <c r="L392" s="178"/>
      <c r="M392" s="178"/>
      <c r="N392" s="178"/>
      <c r="O392" s="178"/>
      <c r="P392" s="178"/>
      <c r="Q392" s="178"/>
    </row>
    <row r="393" spans="1:17" s="179" customFormat="1" ht="15.75" customHeight="1" x14ac:dyDescent="0.25">
      <c r="A393" s="195"/>
      <c r="B393" s="125" t="s">
        <v>368</v>
      </c>
      <c r="C393" s="15" t="s">
        <v>222</v>
      </c>
      <c r="D393" s="15">
        <v>70</v>
      </c>
      <c r="E393" s="61">
        <f t="shared" si="55"/>
        <v>72.100000000000009</v>
      </c>
      <c r="F393" s="61">
        <f t="shared" si="55"/>
        <v>74.263000000000005</v>
      </c>
      <c r="G393" s="61">
        <f t="shared" ref="G393" si="61">F393*1.03</f>
        <v>76.490890000000007</v>
      </c>
      <c r="H393" s="41">
        <f>+G393*$H$6</f>
        <v>9.9438157000000018</v>
      </c>
      <c r="I393" s="41">
        <f>+G393+H393</f>
        <v>86.434705700000009</v>
      </c>
      <c r="J393" s="9"/>
      <c r="K393" s="41">
        <f t="shared" si="59"/>
        <v>2.2278900000000021</v>
      </c>
      <c r="L393" s="178"/>
      <c r="M393" s="178"/>
      <c r="N393" s="178"/>
      <c r="O393" s="178"/>
      <c r="P393" s="178"/>
      <c r="Q393" s="178"/>
    </row>
    <row r="394" spans="1:17" s="179" customFormat="1" ht="15.75" customHeight="1" x14ac:dyDescent="0.25">
      <c r="A394" s="195"/>
      <c r="B394" s="125" t="s">
        <v>597</v>
      </c>
      <c r="C394" s="15"/>
      <c r="D394" s="15"/>
      <c r="E394" s="167"/>
      <c r="F394" s="167">
        <v>3</v>
      </c>
      <c r="G394" s="167">
        <v>3</v>
      </c>
      <c r="H394" s="41">
        <v>0</v>
      </c>
      <c r="I394" s="41">
        <f>SUM(G394:H394)</f>
        <v>3</v>
      </c>
      <c r="J394" s="9"/>
      <c r="K394" s="41"/>
      <c r="L394" s="178"/>
      <c r="M394" s="178"/>
      <c r="N394" s="178"/>
      <c r="O394" s="178"/>
      <c r="P394" s="178"/>
      <c r="Q394" s="178"/>
    </row>
    <row r="395" spans="1:17" s="179" customFormat="1" ht="15.75" customHeight="1" x14ac:dyDescent="0.25">
      <c r="A395" s="195"/>
      <c r="B395" s="125" t="s">
        <v>598</v>
      </c>
      <c r="C395" s="15"/>
      <c r="D395" s="15"/>
      <c r="E395" s="167"/>
      <c r="F395" s="167">
        <v>0</v>
      </c>
      <c r="G395" s="167">
        <v>0</v>
      </c>
      <c r="H395" s="41">
        <v>0</v>
      </c>
      <c r="I395" s="41">
        <f>SUM(G395:H395)</f>
        <v>0</v>
      </c>
      <c r="J395" s="9"/>
      <c r="K395" s="41"/>
      <c r="L395" s="178"/>
      <c r="M395" s="178"/>
      <c r="N395" s="178"/>
      <c r="O395" s="178"/>
      <c r="P395" s="178"/>
      <c r="Q395" s="178"/>
    </row>
    <row r="396" spans="1:17" s="179" customFormat="1" ht="15.75" x14ac:dyDescent="0.25">
      <c r="A396" s="195"/>
      <c r="B396" s="9"/>
      <c r="C396" s="15"/>
      <c r="D396" s="15"/>
      <c r="E396" s="15"/>
      <c r="F396" s="15"/>
      <c r="G396" s="15"/>
      <c r="H396" s="41"/>
      <c r="I396" s="15"/>
      <c r="J396" s="9"/>
      <c r="K396" s="214"/>
      <c r="L396" s="178"/>
      <c r="M396" s="178"/>
      <c r="N396" s="178"/>
      <c r="O396" s="178"/>
      <c r="P396" s="178"/>
      <c r="Q396" s="178"/>
    </row>
    <row r="397" spans="1:17" s="179" customFormat="1" ht="15.75" x14ac:dyDescent="0.25">
      <c r="A397" s="195"/>
      <c r="B397" s="57" t="s">
        <v>312</v>
      </c>
      <c r="C397" s="15"/>
      <c r="D397" s="15"/>
      <c r="E397" s="15"/>
      <c r="F397" s="15"/>
      <c r="G397" s="15"/>
      <c r="H397" s="15"/>
      <c r="I397" s="15"/>
      <c r="J397" s="9"/>
      <c r="K397" s="214"/>
      <c r="L397" s="178"/>
      <c r="M397" s="178"/>
      <c r="N397" s="178"/>
      <c r="O397" s="178"/>
      <c r="P397" s="178"/>
      <c r="Q397" s="178"/>
    </row>
    <row r="398" spans="1:17" s="179" customFormat="1" ht="15.75" x14ac:dyDescent="0.25">
      <c r="A398" s="195"/>
      <c r="B398" s="87" t="s">
        <v>286</v>
      </c>
      <c r="C398" s="15">
        <v>60</v>
      </c>
      <c r="D398" s="15">
        <v>66</v>
      </c>
      <c r="E398" s="61">
        <f t="shared" ref="E398:F402" si="62">D398*1.03</f>
        <v>67.98</v>
      </c>
      <c r="F398" s="61">
        <f t="shared" si="62"/>
        <v>70.019400000000005</v>
      </c>
      <c r="G398" s="61">
        <f t="shared" ref="G398" si="63">F398*1.03</f>
        <v>72.119982000000007</v>
      </c>
      <c r="H398" s="41">
        <f>+G398*$H$6</f>
        <v>9.3755976600000022</v>
      </c>
      <c r="I398" s="41">
        <f>+G398+H398</f>
        <v>81.495579660000004</v>
      </c>
      <c r="J398" s="9"/>
      <c r="K398" s="186">
        <f t="shared" si="59"/>
        <v>2.1005820000000028</v>
      </c>
      <c r="L398" s="178"/>
      <c r="M398" s="178"/>
      <c r="N398" s="178"/>
      <c r="O398" s="178"/>
      <c r="P398" s="178"/>
      <c r="Q398" s="178"/>
    </row>
    <row r="399" spans="1:17" s="179" customFormat="1" ht="15.75" x14ac:dyDescent="0.25">
      <c r="A399" s="195"/>
      <c r="B399" s="87" t="s">
        <v>287</v>
      </c>
      <c r="C399" s="15">
        <v>50</v>
      </c>
      <c r="D399" s="15">
        <v>55.000000000000007</v>
      </c>
      <c r="E399" s="61">
        <f t="shared" si="62"/>
        <v>56.650000000000006</v>
      </c>
      <c r="F399" s="61">
        <f t="shared" si="62"/>
        <v>58.349500000000006</v>
      </c>
      <c r="G399" s="61">
        <f t="shared" ref="G399" si="64">F399*1.03</f>
        <v>60.099985000000011</v>
      </c>
      <c r="H399" s="41">
        <f>+G399*$H$6</f>
        <v>7.8129980500000018</v>
      </c>
      <c r="I399" s="41">
        <f>+G399+H399</f>
        <v>67.912983050000008</v>
      </c>
      <c r="J399" s="9"/>
      <c r="K399" s="186">
        <f t="shared" si="59"/>
        <v>1.7504850000000047</v>
      </c>
      <c r="L399" s="178"/>
      <c r="M399" s="178"/>
      <c r="N399" s="178"/>
      <c r="O399" s="178"/>
      <c r="P399" s="178"/>
      <c r="Q399" s="178"/>
    </row>
    <row r="400" spans="1:17" s="179" customFormat="1" ht="15.75" x14ac:dyDescent="0.25">
      <c r="A400" s="195"/>
      <c r="B400" s="87" t="s">
        <v>288</v>
      </c>
      <c r="C400" s="15">
        <v>300</v>
      </c>
      <c r="D400" s="15">
        <v>330</v>
      </c>
      <c r="E400" s="61">
        <f t="shared" si="62"/>
        <v>339.90000000000003</v>
      </c>
      <c r="F400" s="61">
        <f t="shared" si="62"/>
        <v>350.09700000000004</v>
      </c>
      <c r="G400" s="61">
        <f t="shared" ref="G400" si="65">F400*1.03</f>
        <v>360.59991000000002</v>
      </c>
      <c r="H400" s="41">
        <f>+G400*$H$6</f>
        <v>46.877988300000005</v>
      </c>
      <c r="I400" s="41">
        <f>+G400+H400</f>
        <v>407.47789830000005</v>
      </c>
      <c r="J400" s="9"/>
      <c r="K400" s="186">
        <f t="shared" si="59"/>
        <v>10.502909999999986</v>
      </c>
      <c r="L400" s="178"/>
      <c r="M400" s="178"/>
      <c r="N400" s="178"/>
      <c r="O400" s="178"/>
      <c r="P400" s="178"/>
      <c r="Q400" s="178"/>
    </row>
    <row r="401" spans="1:17" s="179" customFormat="1" ht="15.75" x14ac:dyDescent="0.25">
      <c r="A401" s="195"/>
      <c r="B401" s="87" t="s">
        <v>289</v>
      </c>
      <c r="C401" s="15">
        <v>600</v>
      </c>
      <c r="D401" s="15">
        <v>660</v>
      </c>
      <c r="E401" s="61">
        <f t="shared" si="62"/>
        <v>679.80000000000007</v>
      </c>
      <c r="F401" s="61">
        <f t="shared" si="62"/>
        <v>700.19400000000007</v>
      </c>
      <c r="G401" s="61">
        <f t="shared" ref="G401" si="66">F401*1.03</f>
        <v>721.19982000000005</v>
      </c>
      <c r="H401" s="41">
        <f>+G401*$H$6</f>
        <v>93.755976600000011</v>
      </c>
      <c r="I401" s="41">
        <f>+G401+H401</f>
        <v>814.9557966000001</v>
      </c>
      <c r="J401" s="9"/>
      <c r="K401" s="186">
        <f t="shared" si="59"/>
        <v>21.005819999999972</v>
      </c>
      <c r="L401" s="178"/>
      <c r="M401" s="178"/>
      <c r="N401" s="178"/>
      <c r="O401" s="178"/>
      <c r="P401" s="178"/>
      <c r="Q401" s="178"/>
    </row>
    <row r="402" spans="1:17" s="179" customFormat="1" ht="15.75" x14ac:dyDescent="0.25">
      <c r="A402" s="195"/>
      <c r="B402" s="87" t="s">
        <v>290</v>
      </c>
      <c r="C402" s="15">
        <v>1000</v>
      </c>
      <c r="D402" s="15">
        <v>1100</v>
      </c>
      <c r="E402" s="61">
        <f t="shared" si="62"/>
        <v>1133</v>
      </c>
      <c r="F402" s="61">
        <f t="shared" si="62"/>
        <v>1166.99</v>
      </c>
      <c r="G402" s="61">
        <f t="shared" ref="G402" si="67">F402*1.03</f>
        <v>1201.9997000000001</v>
      </c>
      <c r="H402" s="41">
        <f>+G402*$H$6</f>
        <v>156.259961</v>
      </c>
      <c r="I402" s="41">
        <f>+G402+H402</f>
        <v>1358.2596610000001</v>
      </c>
      <c r="J402" s="9"/>
      <c r="K402" s="186">
        <f t="shared" si="59"/>
        <v>35.009700000000066</v>
      </c>
      <c r="L402" s="178"/>
      <c r="M402" s="178"/>
      <c r="N402" s="178"/>
      <c r="O402" s="178"/>
      <c r="P402" s="178"/>
      <c r="Q402" s="178"/>
    </row>
    <row r="403" spans="1:17" s="179" customFormat="1" ht="15.75" x14ac:dyDescent="0.25">
      <c r="A403" s="194"/>
      <c r="B403" s="9"/>
      <c r="C403" s="26"/>
      <c r="D403" s="26"/>
      <c r="E403" s="26"/>
      <c r="F403" s="26"/>
      <c r="G403" s="26"/>
      <c r="H403" s="15"/>
      <c r="I403" s="41"/>
      <c r="J403" s="9"/>
      <c r="K403" s="186"/>
      <c r="L403" s="208"/>
      <c r="M403" s="208"/>
      <c r="N403" s="208"/>
      <c r="O403" s="208"/>
      <c r="P403" s="208"/>
      <c r="Q403" s="208"/>
    </row>
    <row r="404" spans="1:17" s="179" customFormat="1" ht="15.75" x14ac:dyDescent="0.25">
      <c r="A404" s="195"/>
      <c r="B404" s="57" t="s">
        <v>293</v>
      </c>
      <c r="C404" s="15" t="s">
        <v>26</v>
      </c>
      <c r="D404" s="15"/>
      <c r="E404" s="15"/>
      <c r="F404" s="15"/>
      <c r="G404" s="15"/>
      <c r="H404" s="15" t="s">
        <v>2</v>
      </c>
      <c r="I404" s="15" t="s">
        <v>27</v>
      </c>
      <c r="J404" s="9"/>
      <c r="K404" s="214"/>
      <c r="L404" s="178"/>
      <c r="M404" s="178"/>
      <c r="N404" s="178"/>
      <c r="O404" s="178"/>
      <c r="P404" s="178"/>
      <c r="Q404" s="178"/>
    </row>
    <row r="405" spans="1:17" s="179" customFormat="1" ht="15.75" x14ac:dyDescent="0.25">
      <c r="A405" s="198"/>
      <c r="B405" s="9" t="s">
        <v>220</v>
      </c>
      <c r="C405" s="15">
        <v>28.79</v>
      </c>
      <c r="D405" s="15">
        <v>27.5</v>
      </c>
      <c r="E405" s="61">
        <f t="shared" ref="E405:F408" si="68">D405*1.03</f>
        <v>28.324999999999999</v>
      </c>
      <c r="F405" s="61">
        <f t="shared" si="68"/>
        <v>29.17475</v>
      </c>
      <c r="G405" s="61">
        <f t="shared" ref="G405" si="69">F405*1.03</f>
        <v>30.049992500000002</v>
      </c>
      <c r="H405" s="41">
        <f>+G405*$H$6</f>
        <v>3.9064990250000005</v>
      </c>
      <c r="I405" s="41">
        <f>+G405+H405</f>
        <v>33.956491525000004</v>
      </c>
      <c r="J405" s="160"/>
      <c r="K405" s="186">
        <f t="shared" si="59"/>
        <v>0.87524250000000237</v>
      </c>
      <c r="L405" s="208"/>
      <c r="M405" s="208"/>
      <c r="N405" s="208"/>
      <c r="O405" s="208"/>
      <c r="P405" s="208"/>
      <c r="Q405" s="208"/>
    </row>
    <row r="406" spans="1:17" s="179" customFormat="1" ht="15.75" x14ac:dyDescent="0.25">
      <c r="A406" s="198"/>
      <c r="B406" s="170" t="s">
        <v>372</v>
      </c>
      <c r="C406" s="15"/>
      <c r="D406" s="15">
        <v>90</v>
      </c>
      <c r="E406" s="61">
        <f t="shared" si="68"/>
        <v>92.7</v>
      </c>
      <c r="F406" s="61">
        <f t="shared" si="68"/>
        <v>95.481000000000009</v>
      </c>
      <c r="G406" s="61">
        <f t="shared" ref="G406" si="70">F406*1.03</f>
        <v>98.345430000000007</v>
      </c>
      <c r="H406" s="41">
        <f>+G406*$H$6</f>
        <v>12.784905900000002</v>
      </c>
      <c r="I406" s="41">
        <f>+G406+H406</f>
        <v>111.13033590000001</v>
      </c>
      <c r="J406" s="160"/>
      <c r="K406" s="186">
        <f t="shared" si="59"/>
        <v>2.8644299999999987</v>
      </c>
      <c r="L406" s="208"/>
      <c r="M406" s="208"/>
      <c r="N406" s="208"/>
      <c r="O406" s="208"/>
      <c r="P406" s="208"/>
      <c r="Q406" s="208"/>
    </row>
    <row r="407" spans="1:17" s="179" customFormat="1" ht="15.75" x14ac:dyDescent="0.25">
      <c r="A407" s="198"/>
      <c r="B407" s="9" t="s">
        <v>373</v>
      </c>
      <c r="C407" s="15"/>
      <c r="D407" s="15">
        <v>150</v>
      </c>
      <c r="E407" s="61">
        <f t="shared" si="68"/>
        <v>154.5</v>
      </c>
      <c r="F407" s="61">
        <f t="shared" si="68"/>
        <v>159.13499999999999</v>
      </c>
      <c r="G407" s="61">
        <f t="shared" ref="G407" si="71">F407*1.03</f>
        <v>163.90905000000001</v>
      </c>
      <c r="H407" s="41">
        <f>+G407*$H$6</f>
        <v>21.308176500000002</v>
      </c>
      <c r="I407" s="41">
        <f>+G407+H407</f>
        <v>185.21722650000001</v>
      </c>
      <c r="J407" s="160"/>
      <c r="K407" s="186">
        <f t="shared" si="59"/>
        <v>4.7740500000000168</v>
      </c>
      <c r="L407" s="208"/>
      <c r="M407" s="208"/>
      <c r="N407" s="208"/>
      <c r="O407" s="208"/>
      <c r="P407" s="208"/>
      <c r="Q407" s="208"/>
    </row>
    <row r="408" spans="1:17" s="179" customFormat="1" ht="30" x14ac:dyDescent="0.25">
      <c r="A408" s="198"/>
      <c r="B408" s="9" t="s">
        <v>382</v>
      </c>
      <c r="C408" s="15"/>
      <c r="D408" s="15">
        <v>10</v>
      </c>
      <c r="E408" s="61">
        <f t="shared" si="68"/>
        <v>10.3</v>
      </c>
      <c r="F408" s="61">
        <f t="shared" si="68"/>
        <v>10.609000000000002</v>
      </c>
      <c r="G408" s="61">
        <f t="shared" ref="G408" si="72">F408*1.03</f>
        <v>10.927270000000002</v>
      </c>
      <c r="H408" s="41">
        <f>+G408*$H$6</f>
        <v>1.4205451000000002</v>
      </c>
      <c r="I408" s="41">
        <f>+G408+H408</f>
        <v>12.347815100000002</v>
      </c>
      <c r="J408" s="160"/>
      <c r="K408" s="186">
        <f t="shared" si="59"/>
        <v>0.31827000000000005</v>
      </c>
      <c r="L408" s="208"/>
      <c r="M408" s="208"/>
      <c r="N408" s="208"/>
      <c r="O408" s="208"/>
      <c r="P408" s="208"/>
      <c r="Q408" s="208"/>
    </row>
    <row r="409" spans="1:17" s="179" customFormat="1" ht="15.75" x14ac:dyDescent="0.25">
      <c r="A409" s="195"/>
      <c r="B409" s="57"/>
      <c r="C409" s="41"/>
      <c r="D409" s="41"/>
      <c r="E409" s="41"/>
      <c r="F409" s="41"/>
      <c r="G409" s="41"/>
      <c r="H409" s="41"/>
      <c r="I409" s="41"/>
      <c r="J409" s="9"/>
      <c r="K409" s="186"/>
      <c r="L409" s="178"/>
      <c r="M409" s="178"/>
      <c r="N409" s="178"/>
      <c r="O409" s="178"/>
      <c r="P409" s="178"/>
      <c r="Q409" s="178"/>
    </row>
    <row r="410" spans="1:17" s="179" customFormat="1" ht="45" x14ac:dyDescent="0.25">
      <c r="A410" s="198" t="s">
        <v>354</v>
      </c>
      <c r="B410" s="43" t="s">
        <v>604</v>
      </c>
      <c r="C410" s="40" t="s">
        <v>26</v>
      </c>
      <c r="D410" s="40"/>
      <c r="E410" s="40"/>
      <c r="F410" s="40"/>
      <c r="G410" s="40"/>
      <c r="H410" s="40" t="s">
        <v>2</v>
      </c>
      <c r="I410" s="40" t="s">
        <v>27</v>
      </c>
      <c r="J410" s="85" t="s">
        <v>630</v>
      </c>
      <c r="K410" s="40"/>
      <c r="L410" s="178"/>
      <c r="M410" s="178"/>
      <c r="N410" s="178"/>
      <c r="O410" s="178"/>
      <c r="P410" s="178"/>
      <c r="Q410" s="178"/>
    </row>
    <row r="411" spans="1:17" s="179" customFormat="1" ht="15.75" x14ac:dyDescent="0.25">
      <c r="A411" s="195"/>
      <c r="B411" s="57" t="s">
        <v>225</v>
      </c>
      <c r="C411" s="15"/>
      <c r="D411" s="15"/>
      <c r="E411" s="15"/>
      <c r="F411" s="15"/>
      <c r="G411" s="15"/>
      <c r="H411" s="41"/>
      <c r="I411" s="15"/>
      <c r="J411" s="9"/>
      <c r="K411" s="214"/>
      <c r="L411" s="178"/>
      <c r="M411" s="178"/>
      <c r="N411" s="178"/>
      <c r="O411" s="178"/>
      <c r="P411" s="178"/>
      <c r="Q411" s="178"/>
    </row>
    <row r="412" spans="1:17" s="179" customFormat="1" ht="15.75" x14ac:dyDescent="0.25">
      <c r="A412" s="195"/>
      <c r="B412" s="9" t="s">
        <v>220</v>
      </c>
      <c r="C412" s="15">
        <v>25</v>
      </c>
      <c r="D412" s="15">
        <v>27.500000000000004</v>
      </c>
      <c r="E412" s="61">
        <f t="shared" ref="E412:F416" si="73">D412*1.03</f>
        <v>28.325000000000003</v>
      </c>
      <c r="F412" s="61">
        <f t="shared" si="73"/>
        <v>29.174750000000003</v>
      </c>
      <c r="G412" s="61">
        <f t="shared" ref="G412" si="74">F412*1.03</f>
        <v>30.049992500000005</v>
      </c>
      <c r="H412" s="41">
        <f>+G412*$H$6</f>
        <v>3.9064990250000009</v>
      </c>
      <c r="I412" s="41">
        <f>+G412+H412</f>
        <v>33.956491525000004</v>
      </c>
      <c r="J412" s="9"/>
      <c r="K412" s="186">
        <f t="shared" si="59"/>
        <v>0.87524250000000237</v>
      </c>
      <c r="L412" s="178"/>
      <c r="M412" s="178"/>
      <c r="N412" s="178"/>
      <c r="O412" s="178"/>
      <c r="P412" s="178"/>
      <c r="Q412" s="178"/>
    </row>
    <row r="413" spans="1:17" s="179" customFormat="1" ht="15.75" x14ac:dyDescent="0.25">
      <c r="A413" s="195"/>
      <c r="B413" s="9" t="s">
        <v>282</v>
      </c>
      <c r="C413" s="15">
        <v>75</v>
      </c>
      <c r="D413" s="15">
        <v>90</v>
      </c>
      <c r="E413" s="61">
        <f t="shared" si="73"/>
        <v>92.7</v>
      </c>
      <c r="F413" s="61">
        <f t="shared" si="73"/>
        <v>95.481000000000009</v>
      </c>
      <c r="G413" s="61">
        <f t="shared" ref="G413" si="75">F413*1.03</f>
        <v>98.345430000000007</v>
      </c>
      <c r="H413" s="41">
        <f>+G413*$H$6</f>
        <v>12.784905900000002</v>
      </c>
      <c r="I413" s="41">
        <f>+G413+H413</f>
        <v>111.13033590000001</v>
      </c>
      <c r="J413" s="9"/>
      <c r="K413" s="186">
        <f t="shared" si="59"/>
        <v>2.8644299999999987</v>
      </c>
      <c r="L413" s="178"/>
      <c r="M413" s="178"/>
      <c r="N413" s="178"/>
      <c r="O413" s="178"/>
      <c r="P413" s="178"/>
      <c r="Q413" s="178"/>
    </row>
    <row r="414" spans="1:17" s="179" customFormat="1" ht="15.75" x14ac:dyDescent="0.25">
      <c r="A414" s="195"/>
      <c r="B414" s="9" t="s">
        <v>374</v>
      </c>
      <c r="C414" s="15">
        <v>150</v>
      </c>
      <c r="D414" s="15">
        <v>150</v>
      </c>
      <c r="E414" s="61">
        <f t="shared" si="73"/>
        <v>154.5</v>
      </c>
      <c r="F414" s="61">
        <f t="shared" si="73"/>
        <v>159.13499999999999</v>
      </c>
      <c r="G414" s="61">
        <f t="shared" ref="G414" si="76">F414*1.03</f>
        <v>163.90905000000001</v>
      </c>
      <c r="H414" s="41">
        <f>+G414*$H$6</f>
        <v>21.308176500000002</v>
      </c>
      <c r="I414" s="41">
        <f>+G414+H414</f>
        <v>185.21722650000001</v>
      </c>
      <c r="J414" s="9"/>
      <c r="K414" s="186">
        <f t="shared" si="59"/>
        <v>4.7740500000000168</v>
      </c>
      <c r="L414" s="178"/>
      <c r="M414" s="178"/>
      <c r="N414" s="178"/>
      <c r="O414" s="178"/>
      <c r="P414" s="178"/>
      <c r="Q414" s="178"/>
    </row>
    <row r="415" spans="1:17" s="179" customFormat="1" ht="30" x14ac:dyDescent="0.25">
      <c r="A415" s="195"/>
      <c r="B415" s="9" t="s">
        <v>375</v>
      </c>
      <c r="C415" s="15">
        <v>200</v>
      </c>
      <c r="D415" s="15">
        <v>165</v>
      </c>
      <c r="E415" s="61">
        <f t="shared" si="73"/>
        <v>169.95000000000002</v>
      </c>
      <c r="F415" s="61">
        <f t="shared" si="73"/>
        <v>175.04850000000002</v>
      </c>
      <c r="G415" s="61">
        <f t="shared" ref="G415" si="77">F415*1.03</f>
        <v>180.29995500000001</v>
      </c>
      <c r="H415" s="41">
        <f>+G415*$H$6</f>
        <v>23.438994150000003</v>
      </c>
      <c r="I415" s="41">
        <f>+G415+H415</f>
        <v>203.73894915000002</v>
      </c>
      <c r="J415" s="9"/>
      <c r="K415" s="186">
        <f t="shared" si="59"/>
        <v>5.2514549999999929</v>
      </c>
      <c r="L415" s="178"/>
      <c r="M415" s="178"/>
      <c r="N415" s="178"/>
      <c r="O415" s="178"/>
      <c r="P415" s="178"/>
      <c r="Q415" s="178"/>
    </row>
    <row r="416" spans="1:17" s="179" customFormat="1" ht="15.75" x14ac:dyDescent="0.25">
      <c r="A416" s="195"/>
      <c r="B416" s="9" t="s">
        <v>283</v>
      </c>
      <c r="C416" s="15">
        <v>50</v>
      </c>
      <c r="D416" s="15">
        <v>55.000000000000007</v>
      </c>
      <c r="E416" s="61">
        <f t="shared" si="73"/>
        <v>56.650000000000006</v>
      </c>
      <c r="F416" s="61">
        <f t="shared" si="73"/>
        <v>58.349500000000006</v>
      </c>
      <c r="G416" s="61">
        <f t="shared" ref="G416:G417" si="78">F416*1.03</f>
        <v>60.099985000000011</v>
      </c>
      <c r="H416" s="41">
        <f>+G416*$H$6</f>
        <v>7.8129980500000018</v>
      </c>
      <c r="I416" s="41">
        <f>+G416+H416</f>
        <v>67.912983050000008</v>
      </c>
      <c r="J416" s="9"/>
      <c r="K416" s="186">
        <f t="shared" si="59"/>
        <v>1.7504850000000047</v>
      </c>
      <c r="L416" s="178"/>
      <c r="M416" s="178"/>
      <c r="N416" s="178"/>
      <c r="O416" s="178"/>
      <c r="P416" s="178"/>
      <c r="Q416" s="178"/>
    </row>
    <row r="417" spans="1:17" s="179" customFormat="1" ht="15.75" x14ac:dyDescent="0.25">
      <c r="A417" s="195"/>
      <c r="B417" s="9" t="s">
        <v>599</v>
      </c>
      <c r="C417" s="15"/>
      <c r="D417" s="15"/>
      <c r="E417" s="167"/>
      <c r="F417" s="167">
        <f>28.33*1.03</f>
        <v>29.1799</v>
      </c>
      <c r="G417" s="61">
        <f t="shared" si="78"/>
        <v>30.055296999999999</v>
      </c>
      <c r="H417" s="41">
        <f>G417*0.13</f>
        <v>3.90718861</v>
      </c>
      <c r="I417" s="41">
        <f>SUM(G417:H417)</f>
        <v>33.962485610000002</v>
      </c>
      <c r="J417" s="9"/>
      <c r="K417" s="186">
        <f t="shared" si="59"/>
        <v>0.87539699999999954</v>
      </c>
      <c r="L417" s="178"/>
      <c r="M417" s="178"/>
      <c r="N417" s="178"/>
      <c r="O417" s="178"/>
      <c r="P417" s="178"/>
      <c r="Q417" s="178"/>
    </row>
    <row r="418" spans="1:17" s="179" customFormat="1" ht="15.75" x14ac:dyDescent="0.25">
      <c r="A418" s="195"/>
      <c r="B418" s="9"/>
      <c r="C418" s="15"/>
      <c r="D418" s="15"/>
      <c r="E418" s="61"/>
      <c r="F418" s="61"/>
      <c r="G418" s="61"/>
      <c r="H418" s="41"/>
      <c r="I418" s="41"/>
      <c r="J418" s="9"/>
      <c r="K418" s="186"/>
      <c r="L418" s="178"/>
      <c r="M418" s="178"/>
      <c r="N418" s="178"/>
      <c r="O418" s="178"/>
      <c r="P418" s="178"/>
      <c r="Q418" s="178"/>
    </row>
    <row r="419" spans="1:17" s="179" customFormat="1" ht="15.75" x14ac:dyDescent="0.25">
      <c r="A419" s="198"/>
      <c r="B419" s="57" t="s">
        <v>158</v>
      </c>
      <c r="C419" s="15"/>
      <c r="D419" s="15"/>
      <c r="E419" s="15"/>
      <c r="F419" s="15"/>
      <c r="G419" s="15"/>
      <c r="H419" s="41"/>
      <c r="I419" s="15"/>
      <c r="J419" s="162"/>
      <c r="K419" s="214"/>
      <c r="L419" s="178"/>
      <c r="M419" s="178"/>
      <c r="N419" s="178"/>
      <c r="O419" s="178"/>
      <c r="P419" s="178"/>
      <c r="Q419" s="178"/>
    </row>
    <row r="420" spans="1:17" s="179" customFormat="1" ht="15.75" x14ac:dyDescent="0.25">
      <c r="A420" s="195"/>
      <c r="B420" s="9" t="s">
        <v>160</v>
      </c>
      <c r="C420" s="15">
        <v>4.82</v>
      </c>
      <c r="D420" s="15">
        <v>5.3020000000000005</v>
      </c>
      <c r="E420" s="61">
        <f t="shared" ref="E420:F422" si="79">D420*1.03</f>
        <v>5.4610600000000007</v>
      </c>
      <c r="F420" s="61">
        <f t="shared" si="79"/>
        <v>5.6248918000000012</v>
      </c>
      <c r="G420" s="61">
        <f t="shared" ref="G420" si="80">F420*1.03</f>
        <v>5.7936385540000011</v>
      </c>
      <c r="H420" s="41">
        <f>+G420*$H$6</f>
        <v>0.7531730120200002</v>
      </c>
      <c r="I420" s="41">
        <f>+G420+H420</f>
        <v>6.5468115660200015</v>
      </c>
      <c r="J420" s="9"/>
      <c r="K420" s="186">
        <f t="shared" si="59"/>
        <v>0.16874675399999983</v>
      </c>
      <c r="L420" s="208"/>
      <c r="M420" s="208"/>
      <c r="N420" s="208"/>
      <c r="O420" s="208"/>
      <c r="P420" s="208"/>
      <c r="Q420" s="208"/>
    </row>
    <row r="421" spans="1:17" s="179" customFormat="1" ht="15.75" x14ac:dyDescent="0.25">
      <c r="A421" s="195"/>
      <c r="B421" s="9" t="s">
        <v>159</v>
      </c>
      <c r="C421" s="15">
        <v>7.22</v>
      </c>
      <c r="D421" s="15">
        <v>10</v>
      </c>
      <c r="E421" s="61">
        <f t="shared" si="79"/>
        <v>10.3</v>
      </c>
      <c r="F421" s="61">
        <f t="shared" si="79"/>
        <v>10.609000000000002</v>
      </c>
      <c r="G421" s="61">
        <f t="shared" ref="G421" si="81">F421*1.03</f>
        <v>10.927270000000002</v>
      </c>
      <c r="H421" s="41">
        <f>+G421*$H$6</f>
        <v>1.4205451000000002</v>
      </c>
      <c r="I421" s="41">
        <f>+G421+H421</f>
        <v>12.347815100000002</v>
      </c>
      <c r="J421" s="162"/>
      <c r="K421" s="186">
        <f t="shared" si="59"/>
        <v>0.31827000000000005</v>
      </c>
      <c r="L421" s="178"/>
      <c r="M421" s="178"/>
      <c r="N421" s="178"/>
      <c r="O421" s="178"/>
      <c r="P421" s="178"/>
      <c r="Q421" s="178"/>
    </row>
    <row r="422" spans="1:17" s="179" customFormat="1" ht="15.75" x14ac:dyDescent="0.25">
      <c r="A422" s="195"/>
      <c r="B422" s="9" t="s">
        <v>68</v>
      </c>
      <c r="C422" s="15"/>
      <c r="D422" s="15">
        <v>12.68</v>
      </c>
      <c r="E422" s="61">
        <f t="shared" si="79"/>
        <v>13.0604</v>
      </c>
      <c r="F422" s="61">
        <f t="shared" si="79"/>
        <v>13.452211999999999</v>
      </c>
      <c r="G422" s="61">
        <f t="shared" ref="G422" si="82">F422*1.03</f>
        <v>13.85577836</v>
      </c>
      <c r="H422" s="41">
        <f>+G422*$H$6</f>
        <v>1.8012511868000001</v>
      </c>
      <c r="I422" s="41">
        <f>+G422+H422</f>
        <v>15.6570295468</v>
      </c>
      <c r="J422" s="9"/>
      <c r="K422" s="186">
        <f t="shared" si="59"/>
        <v>0.40356636000000101</v>
      </c>
      <c r="L422" s="178"/>
      <c r="M422" s="178"/>
      <c r="N422" s="178"/>
      <c r="O422" s="178"/>
      <c r="P422" s="178"/>
      <c r="Q422" s="178"/>
    </row>
    <row r="423" spans="1:17" s="179" customFormat="1" ht="60" x14ac:dyDescent="0.25">
      <c r="A423" s="198"/>
      <c r="B423" s="9" t="s">
        <v>223</v>
      </c>
      <c r="C423" s="15"/>
      <c r="D423" s="15"/>
      <c r="E423" s="15"/>
      <c r="F423" s="15"/>
      <c r="G423" s="15"/>
      <c r="H423" s="41"/>
      <c r="I423" s="221"/>
      <c r="J423" s="163"/>
      <c r="K423" s="221"/>
      <c r="L423" s="178"/>
      <c r="M423" s="178"/>
      <c r="N423" s="178"/>
      <c r="O423" s="178"/>
      <c r="P423" s="178"/>
      <c r="Q423" s="178"/>
    </row>
    <row r="424" spans="1:17" s="179" customFormat="1" ht="15.75" x14ac:dyDescent="0.25">
      <c r="A424" s="194"/>
      <c r="B424" s="9"/>
      <c r="C424" s="9"/>
      <c r="D424" s="9"/>
      <c r="E424" s="26"/>
      <c r="F424" s="26"/>
      <c r="G424" s="26"/>
      <c r="H424" s="222"/>
      <c r="I424" s="41"/>
      <c r="J424" s="9"/>
      <c r="K424" s="186"/>
      <c r="L424" s="208"/>
      <c r="M424" s="208"/>
      <c r="N424" s="208"/>
      <c r="O424" s="208"/>
      <c r="P424" s="208"/>
      <c r="Q424" s="208"/>
    </row>
    <row r="425" spans="1:17" s="179" customFormat="1" ht="15.75" x14ac:dyDescent="0.25">
      <c r="A425" s="195"/>
      <c r="B425" s="18" t="s">
        <v>605</v>
      </c>
      <c r="C425" s="19"/>
      <c r="D425" s="19"/>
      <c r="E425" s="19"/>
      <c r="F425" s="19"/>
      <c r="G425" s="19"/>
      <c r="H425" s="19"/>
      <c r="I425" s="41"/>
      <c r="J425" s="9"/>
      <c r="K425" s="41"/>
      <c r="L425" s="178"/>
      <c r="M425" s="178"/>
      <c r="N425" s="178"/>
      <c r="O425" s="178"/>
      <c r="P425" s="178"/>
      <c r="Q425" s="178"/>
    </row>
    <row r="426" spans="1:17" s="179" customFormat="1" ht="15.75" x14ac:dyDescent="0.25">
      <c r="A426" s="198"/>
      <c r="B426" s="9" t="s">
        <v>285</v>
      </c>
      <c r="C426" s="15">
        <v>145</v>
      </c>
      <c r="D426" s="15">
        <v>150</v>
      </c>
      <c r="E426" s="61">
        <f t="shared" ref="E426:F430" si="83">D426*1.03</f>
        <v>154.5</v>
      </c>
      <c r="F426" s="61">
        <f t="shared" si="83"/>
        <v>159.13499999999999</v>
      </c>
      <c r="G426" s="61">
        <f t="shared" ref="G426" si="84">F426*1.03</f>
        <v>163.90905000000001</v>
      </c>
      <c r="H426" s="41">
        <f>+G426*$H$6</f>
        <v>21.308176500000002</v>
      </c>
      <c r="I426" s="41">
        <f>+G426+H426</f>
        <v>185.21722650000001</v>
      </c>
      <c r="J426" s="9"/>
      <c r="K426" s="186">
        <f t="shared" si="59"/>
        <v>4.7740500000000168</v>
      </c>
      <c r="L426" s="208"/>
      <c r="M426" s="208"/>
      <c r="N426" s="208"/>
      <c r="O426" s="208"/>
      <c r="P426" s="208"/>
      <c r="Q426" s="208"/>
    </row>
    <row r="427" spans="1:17" s="179" customFormat="1" ht="15.75" x14ac:dyDescent="0.25">
      <c r="A427" s="198"/>
      <c r="B427" s="9" t="s">
        <v>380</v>
      </c>
      <c r="C427" s="15">
        <v>75</v>
      </c>
      <c r="D427" s="15">
        <v>80</v>
      </c>
      <c r="E427" s="61">
        <f t="shared" si="83"/>
        <v>82.4</v>
      </c>
      <c r="F427" s="61">
        <f t="shared" si="83"/>
        <v>84.872000000000014</v>
      </c>
      <c r="G427" s="61">
        <f t="shared" ref="G427" si="85">F427*1.03</f>
        <v>87.418160000000015</v>
      </c>
      <c r="H427" s="41">
        <f>+G427*$H$6</f>
        <v>11.364360800000002</v>
      </c>
      <c r="I427" s="41">
        <f>+G427+H427</f>
        <v>98.782520800000015</v>
      </c>
      <c r="J427" s="9"/>
      <c r="K427" s="186">
        <f t="shared" si="59"/>
        <v>2.5461600000000004</v>
      </c>
      <c r="L427" s="178"/>
      <c r="M427" s="178"/>
      <c r="N427" s="178"/>
      <c r="O427" s="178"/>
      <c r="P427" s="178"/>
      <c r="Q427" s="178"/>
    </row>
    <row r="428" spans="1:17" ht="15.75" x14ac:dyDescent="0.25">
      <c r="A428" s="198"/>
      <c r="B428" s="9" t="s">
        <v>369</v>
      </c>
      <c r="C428" s="15">
        <v>110</v>
      </c>
      <c r="D428" s="15">
        <v>115</v>
      </c>
      <c r="E428" s="61">
        <f t="shared" si="83"/>
        <v>118.45</v>
      </c>
      <c r="F428" s="61">
        <f t="shared" si="83"/>
        <v>122.0035</v>
      </c>
      <c r="G428" s="61">
        <f t="shared" ref="G428" si="86">F428*1.03</f>
        <v>125.663605</v>
      </c>
      <c r="H428" s="41">
        <f>+G428*$H$6</f>
        <v>16.336268650000001</v>
      </c>
      <c r="I428" s="41">
        <f>+G428+H428</f>
        <v>141.99987365000001</v>
      </c>
      <c r="J428" s="164"/>
      <c r="K428" s="186">
        <f t="shared" si="59"/>
        <v>3.6601050000000015</v>
      </c>
    </row>
    <row r="429" spans="1:17" ht="15.75" x14ac:dyDescent="0.25">
      <c r="A429" s="198"/>
      <c r="B429" s="9" t="s">
        <v>370</v>
      </c>
      <c r="C429" s="15">
        <v>120</v>
      </c>
      <c r="D429" s="15">
        <v>125</v>
      </c>
      <c r="E429" s="61">
        <f t="shared" si="83"/>
        <v>128.75</v>
      </c>
      <c r="F429" s="61">
        <f t="shared" si="83"/>
        <v>132.61250000000001</v>
      </c>
      <c r="G429" s="61">
        <f t="shared" ref="G429" si="87">F429*1.03</f>
        <v>136.59087500000001</v>
      </c>
      <c r="H429" s="41">
        <f>+G429*$H$6</f>
        <v>17.756813750000003</v>
      </c>
      <c r="I429" s="41">
        <f>+G429+H429</f>
        <v>154.34768875</v>
      </c>
      <c r="J429" s="164"/>
      <c r="K429" s="186">
        <f t="shared" si="59"/>
        <v>3.9783749999999998</v>
      </c>
    </row>
    <row r="430" spans="1:17" ht="34.5" customHeight="1" x14ac:dyDescent="0.25">
      <c r="A430" s="198"/>
      <c r="B430" s="9" t="s">
        <v>381</v>
      </c>
      <c r="C430" s="15">
        <v>108</v>
      </c>
      <c r="D430" s="15">
        <v>70</v>
      </c>
      <c r="E430" s="61">
        <f t="shared" si="83"/>
        <v>72.100000000000009</v>
      </c>
      <c r="F430" s="61">
        <f t="shared" si="83"/>
        <v>74.263000000000005</v>
      </c>
      <c r="G430" s="61">
        <f t="shared" ref="G430" si="88">F430*1.03</f>
        <v>76.490890000000007</v>
      </c>
      <c r="H430" s="41">
        <f>+G430*$H$6</f>
        <v>9.9438157000000018</v>
      </c>
      <c r="I430" s="41">
        <f>+G430+H430</f>
        <v>86.434705700000009</v>
      </c>
      <c r="J430" s="164"/>
      <c r="K430" s="186">
        <f t="shared" si="59"/>
        <v>2.2278900000000021</v>
      </c>
    </row>
    <row r="431" spans="1:17" x14ac:dyDescent="0.25">
      <c r="A431" s="198"/>
      <c r="B431" s="125" t="s">
        <v>597</v>
      </c>
      <c r="C431" s="15"/>
      <c r="D431" s="15"/>
      <c r="E431" s="167"/>
      <c r="F431" s="167">
        <v>3</v>
      </c>
      <c r="G431" s="167">
        <v>3</v>
      </c>
      <c r="H431" s="41">
        <v>0</v>
      </c>
      <c r="I431" s="41">
        <f>SUM(G431:H431)</f>
        <v>3</v>
      </c>
      <c r="J431" s="164"/>
      <c r="K431" s="41"/>
    </row>
    <row r="432" spans="1:17" x14ac:dyDescent="0.25">
      <c r="A432" s="198"/>
      <c r="B432" s="125" t="s">
        <v>598</v>
      </c>
      <c r="C432" s="15"/>
      <c r="D432" s="15"/>
      <c r="E432" s="167"/>
      <c r="F432" s="167">
        <v>0</v>
      </c>
      <c r="G432" s="167">
        <v>0</v>
      </c>
      <c r="H432" s="41">
        <v>0</v>
      </c>
      <c r="I432" s="41">
        <f>SUM(G432:H432)</f>
        <v>0</v>
      </c>
      <c r="J432" s="164"/>
      <c r="K432" s="41"/>
    </row>
    <row r="433" spans="1:17" x14ac:dyDescent="0.25">
      <c r="A433" s="223"/>
      <c r="B433" s="9"/>
      <c r="C433" s="15"/>
      <c r="D433" s="15"/>
      <c r="E433" s="15"/>
      <c r="F433" s="15"/>
      <c r="G433" s="15"/>
      <c r="H433" s="41"/>
      <c r="I433" s="91"/>
      <c r="J433" s="165"/>
      <c r="K433" s="224"/>
    </row>
    <row r="434" spans="1:17" s="179" customFormat="1" ht="15.75" x14ac:dyDescent="0.25">
      <c r="A434" s="195"/>
      <c r="B434" s="57" t="s">
        <v>311</v>
      </c>
      <c r="C434" s="15"/>
      <c r="D434" s="15"/>
      <c r="E434" s="15"/>
      <c r="F434" s="15"/>
      <c r="G434" s="15"/>
      <c r="H434" s="41"/>
      <c r="I434" s="15"/>
      <c r="J434" s="9"/>
      <c r="K434" s="214"/>
      <c r="L434" s="178"/>
      <c r="M434" s="178"/>
      <c r="N434" s="178"/>
      <c r="O434" s="178"/>
      <c r="P434" s="178"/>
      <c r="Q434" s="178"/>
    </row>
    <row r="435" spans="1:17" ht="15.75" x14ac:dyDescent="0.25">
      <c r="A435" s="223"/>
      <c r="B435" s="87" t="s">
        <v>286</v>
      </c>
      <c r="C435" s="15">
        <v>60</v>
      </c>
      <c r="D435" s="15">
        <v>66</v>
      </c>
      <c r="E435" s="61">
        <f t="shared" ref="E435:F439" si="89">D435*1.03</f>
        <v>67.98</v>
      </c>
      <c r="F435" s="61">
        <f t="shared" si="89"/>
        <v>70.019400000000005</v>
      </c>
      <c r="G435" s="61">
        <f t="shared" ref="G435" si="90">F435*1.03</f>
        <v>72.119982000000007</v>
      </c>
      <c r="H435" s="41">
        <f>+G435*$H$6</f>
        <v>9.3755976600000022</v>
      </c>
      <c r="I435" s="41">
        <f>+G435+H435</f>
        <v>81.495579660000004</v>
      </c>
      <c r="J435" s="165"/>
      <c r="K435" s="186">
        <f t="shared" si="59"/>
        <v>2.1005820000000028</v>
      </c>
    </row>
    <row r="436" spans="1:17" ht="15.75" x14ac:dyDescent="0.25">
      <c r="A436" s="223"/>
      <c r="B436" s="87" t="s">
        <v>287</v>
      </c>
      <c r="C436" s="15">
        <v>50</v>
      </c>
      <c r="D436" s="15">
        <v>55.000000000000007</v>
      </c>
      <c r="E436" s="61">
        <f t="shared" si="89"/>
        <v>56.650000000000006</v>
      </c>
      <c r="F436" s="61">
        <f t="shared" si="89"/>
        <v>58.349500000000006</v>
      </c>
      <c r="G436" s="61">
        <f t="shared" ref="G436" si="91">F436*1.03</f>
        <v>60.099985000000011</v>
      </c>
      <c r="H436" s="41">
        <f>+G436*$H$6</f>
        <v>7.8129980500000018</v>
      </c>
      <c r="I436" s="41">
        <f>+G436+H436</f>
        <v>67.912983050000008</v>
      </c>
      <c r="J436" s="165"/>
      <c r="K436" s="186">
        <f t="shared" si="59"/>
        <v>1.7504850000000047</v>
      </c>
    </row>
    <row r="437" spans="1:17" ht="15.75" x14ac:dyDescent="0.25">
      <c r="A437" s="223"/>
      <c r="B437" s="87" t="s">
        <v>288</v>
      </c>
      <c r="C437" s="15">
        <v>300</v>
      </c>
      <c r="D437" s="15">
        <v>330</v>
      </c>
      <c r="E437" s="61">
        <f t="shared" si="89"/>
        <v>339.90000000000003</v>
      </c>
      <c r="F437" s="61">
        <f t="shared" si="89"/>
        <v>350.09700000000004</v>
      </c>
      <c r="G437" s="61">
        <f t="shared" ref="G437" si="92">F437*1.03</f>
        <v>360.59991000000002</v>
      </c>
      <c r="H437" s="41">
        <f>+G437*$H$6</f>
        <v>46.877988300000005</v>
      </c>
      <c r="I437" s="41">
        <f>+G437+H437</f>
        <v>407.47789830000005</v>
      </c>
      <c r="J437" s="165"/>
      <c r="K437" s="186">
        <f t="shared" si="59"/>
        <v>10.502909999999986</v>
      </c>
    </row>
    <row r="438" spans="1:17" ht="15.75" x14ac:dyDescent="0.25">
      <c r="A438" s="223"/>
      <c r="B438" s="87" t="s">
        <v>289</v>
      </c>
      <c r="C438" s="15">
        <v>600</v>
      </c>
      <c r="D438" s="15">
        <v>660</v>
      </c>
      <c r="E438" s="61">
        <f t="shared" si="89"/>
        <v>679.80000000000007</v>
      </c>
      <c r="F438" s="61">
        <f t="shared" si="89"/>
        <v>700.19400000000007</v>
      </c>
      <c r="G438" s="61">
        <f t="shared" ref="G438" si="93">F438*1.03</f>
        <v>721.19982000000005</v>
      </c>
      <c r="H438" s="41">
        <f>+G438*$H$6</f>
        <v>93.755976600000011</v>
      </c>
      <c r="I438" s="41">
        <f>+G438+H438</f>
        <v>814.9557966000001</v>
      </c>
      <c r="J438" s="165"/>
      <c r="K438" s="186">
        <f t="shared" si="59"/>
        <v>21.005819999999972</v>
      </c>
    </row>
    <row r="439" spans="1:17" ht="15.75" x14ac:dyDescent="0.25">
      <c r="A439" s="223"/>
      <c r="B439" s="87" t="s">
        <v>290</v>
      </c>
      <c r="C439" s="15">
        <v>1000</v>
      </c>
      <c r="D439" s="15">
        <v>1100</v>
      </c>
      <c r="E439" s="61">
        <f t="shared" si="89"/>
        <v>1133</v>
      </c>
      <c r="F439" s="61">
        <f t="shared" si="89"/>
        <v>1166.99</v>
      </c>
      <c r="G439" s="61">
        <f t="shared" ref="G439" si="94">F439*1.03</f>
        <v>1201.9997000000001</v>
      </c>
      <c r="H439" s="41">
        <f>+G439*$H$6</f>
        <v>156.259961</v>
      </c>
      <c r="I439" s="41">
        <f>+G439+H439</f>
        <v>1358.2596610000001</v>
      </c>
      <c r="J439" s="165"/>
      <c r="K439" s="186">
        <f t="shared" si="59"/>
        <v>35.009700000000066</v>
      </c>
    </row>
    <row r="440" spans="1:17" x14ac:dyDescent="0.25">
      <c r="A440" s="223"/>
      <c r="B440" s="9"/>
      <c r="C440" s="15"/>
      <c r="D440" s="15"/>
      <c r="E440" s="15"/>
      <c r="F440" s="15"/>
      <c r="G440" s="15"/>
      <c r="H440" s="41"/>
      <c r="I440" s="91"/>
      <c r="J440" s="164"/>
      <c r="K440" s="224"/>
    </row>
    <row r="441" spans="1:17" ht="45" x14ac:dyDescent="0.25">
      <c r="A441" s="198" t="s">
        <v>355</v>
      </c>
      <c r="B441" s="43" t="s">
        <v>161</v>
      </c>
      <c r="C441" s="40" t="s">
        <v>26</v>
      </c>
      <c r="D441" s="40"/>
      <c r="E441" s="40"/>
      <c r="F441" s="40"/>
      <c r="G441" s="40"/>
      <c r="H441" s="40" t="s">
        <v>2</v>
      </c>
      <c r="I441" s="40" t="s">
        <v>27</v>
      </c>
      <c r="J441" s="85" t="s">
        <v>606</v>
      </c>
      <c r="K441" s="40"/>
    </row>
    <row r="442" spans="1:17" ht="15.75" x14ac:dyDescent="0.25">
      <c r="A442" s="223"/>
      <c r="B442" s="57"/>
      <c r="C442" s="91"/>
      <c r="D442" s="91"/>
      <c r="E442" s="91"/>
      <c r="F442" s="91"/>
      <c r="G442" s="91"/>
      <c r="H442" s="91"/>
      <c r="I442" s="91"/>
      <c r="J442" s="123"/>
      <c r="K442" s="224"/>
    </row>
    <row r="443" spans="1:17" s="179" customFormat="1" ht="15.75" x14ac:dyDescent="0.25">
      <c r="A443" s="195"/>
      <c r="B443" s="57" t="s">
        <v>227</v>
      </c>
      <c r="C443" s="15"/>
      <c r="D443" s="15"/>
      <c r="E443" s="15"/>
      <c r="F443" s="15"/>
      <c r="G443" s="15"/>
      <c r="H443" s="41"/>
      <c r="I443" s="15"/>
      <c r="J443" s="9"/>
      <c r="K443" s="214"/>
      <c r="L443" s="178"/>
      <c r="M443" s="178"/>
      <c r="N443" s="178"/>
      <c r="O443" s="178"/>
      <c r="P443" s="178"/>
      <c r="Q443" s="178"/>
    </row>
    <row r="444" spans="1:17" ht="15.75" x14ac:dyDescent="0.25">
      <c r="A444" s="223"/>
      <c r="B444" s="9" t="s">
        <v>376</v>
      </c>
      <c r="C444" s="41">
        <v>30</v>
      </c>
      <c r="D444" s="41">
        <v>30</v>
      </c>
      <c r="E444" s="41">
        <v>30</v>
      </c>
      <c r="F444" s="41">
        <f t="shared" ref="F444:G456" si="95">E444*1.03</f>
        <v>30.900000000000002</v>
      </c>
      <c r="G444" s="41">
        <f t="shared" si="95"/>
        <v>31.827000000000002</v>
      </c>
      <c r="H444" s="41">
        <f t="shared" ref="H444:H456" si="96">+G444*$H$6</f>
        <v>4.1375100000000007</v>
      </c>
      <c r="I444" s="41">
        <f t="shared" ref="I444:I456" si="97">+G444+H444</f>
        <v>35.964510000000004</v>
      </c>
      <c r="J444" s="164"/>
      <c r="K444" s="186">
        <f t="shared" si="59"/>
        <v>0.9269999999999996</v>
      </c>
    </row>
    <row r="445" spans="1:17" ht="15.75" x14ac:dyDescent="0.25">
      <c r="A445" s="223"/>
      <c r="B445" s="9" t="s">
        <v>377</v>
      </c>
      <c r="C445" s="41">
        <v>10</v>
      </c>
      <c r="D445" s="41">
        <v>10</v>
      </c>
      <c r="E445" s="41">
        <v>10</v>
      </c>
      <c r="F445" s="41">
        <f t="shared" si="95"/>
        <v>10.3</v>
      </c>
      <c r="G445" s="41">
        <f t="shared" si="95"/>
        <v>10.609000000000002</v>
      </c>
      <c r="H445" s="41">
        <f t="shared" si="96"/>
        <v>1.3791700000000002</v>
      </c>
      <c r="I445" s="41">
        <f t="shared" si="97"/>
        <v>11.988170000000002</v>
      </c>
      <c r="J445" s="164"/>
      <c r="K445" s="186">
        <f t="shared" si="59"/>
        <v>0.30900000000000105</v>
      </c>
    </row>
    <row r="446" spans="1:17" ht="30" x14ac:dyDescent="0.25">
      <c r="A446" s="223"/>
      <c r="B446" s="9" t="s">
        <v>379</v>
      </c>
      <c r="C446" s="41"/>
      <c r="D446" s="41">
        <v>17</v>
      </c>
      <c r="E446" s="41">
        <v>17</v>
      </c>
      <c r="F446" s="41">
        <f t="shared" si="95"/>
        <v>17.510000000000002</v>
      </c>
      <c r="G446" s="41">
        <f t="shared" si="95"/>
        <v>18.035300000000003</v>
      </c>
      <c r="H446" s="41">
        <f t="shared" si="96"/>
        <v>2.3445890000000005</v>
      </c>
      <c r="I446" s="41">
        <f t="shared" si="97"/>
        <v>20.379889000000002</v>
      </c>
      <c r="J446" s="164"/>
      <c r="K446" s="186">
        <f t="shared" si="59"/>
        <v>0.52530000000000143</v>
      </c>
    </row>
    <row r="447" spans="1:17" ht="15.75" x14ac:dyDescent="0.25">
      <c r="A447" s="223"/>
      <c r="B447" s="9" t="s">
        <v>378</v>
      </c>
      <c r="C447" s="41">
        <v>35</v>
      </c>
      <c r="D447" s="41">
        <v>50</v>
      </c>
      <c r="E447" s="41">
        <v>50</v>
      </c>
      <c r="F447" s="41">
        <f t="shared" si="95"/>
        <v>51.5</v>
      </c>
      <c r="G447" s="41">
        <f t="shared" si="95"/>
        <v>53.045000000000002</v>
      </c>
      <c r="H447" s="41">
        <f t="shared" si="96"/>
        <v>6.8958500000000003</v>
      </c>
      <c r="I447" s="41">
        <f t="shared" si="97"/>
        <v>59.940850000000005</v>
      </c>
      <c r="J447" s="164"/>
      <c r="K447" s="186">
        <f t="shared" si="59"/>
        <v>1.5450000000000017</v>
      </c>
    </row>
    <row r="448" spans="1:17" ht="30" x14ac:dyDescent="0.25">
      <c r="A448" s="223"/>
      <c r="B448" s="9" t="s">
        <v>291</v>
      </c>
      <c r="C448" s="41">
        <v>150</v>
      </c>
      <c r="D448" s="41">
        <v>165</v>
      </c>
      <c r="E448" s="41">
        <v>165</v>
      </c>
      <c r="F448" s="41">
        <f t="shared" si="95"/>
        <v>169.95000000000002</v>
      </c>
      <c r="G448" s="41">
        <f t="shared" si="95"/>
        <v>175.04850000000002</v>
      </c>
      <c r="H448" s="41">
        <f t="shared" si="96"/>
        <v>22.756305000000005</v>
      </c>
      <c r="I448" s="41">
        <f t="shared" si="97"/>
        <v>197.80480500000002</v>
      </c>
      <c r="J448" s="164"/>
      <c r="K448" s="186">
        <f t="shared" si="59"/>
        <v>5.0985000000000014</v>
      </c>
    </row>
    <row r="449" spans="1:17" ht="30" x14ac:dyDescent="0.25">
      <c r="A449" s="223"/>
      <c r="B449" s="9" t="s">
        <v>337</v>
      </c>
      <c r="C449" s="41">
        <v>0</v>
      </c>
      <c r="D449" s="41">
        <v>35</v>
      </c>
      <c r="E449" s="41">
        <v>35</v>
      </c>
      <c r="F449" s="41">
        <f t="shared" si="95"/>
        <v>36.050000000000004</v>
      </c>
      <c r="G449" s="41">
        <f t="shared" si="95"/>
        <v>37.131500000000003</v>
      </c>
      <c r="H449" s="41">
        <f t="shared" si="96"/>
        <v>4.8270950000000008</v>
      </c>
      <c r="I449" s="41">
        <f t="shared" si="97"/>
        <v>41.958595000000003</v>
      </c>
      <c r="J449" s="164"/>
      <c r="K449" s="186">
        <f t="shared" si="59"/>
        <v>1.0814999999999984</v>
      </c>
    </row>
    <row r="450" spans="1:17" ht="30" x14ac:dyDescent="0.25">
      <c r="A450" s="223"/>
      <c r="B450" s="9" t="s">
        <v>338</v>
      </c>
      <c r="C450" s="41">
        <v>0</v>
      </c>
      <c r="D450" s="41">
        <v>70</v>
      </c>
      <c r="E450" s="41">
        <v>70</v>
      </c>
      <c r="F450" s="41">
        <f t="shared" si="95"/>
        <v>72.100000000000009</v>
      </c>
      <c r="G450" s="41">
        <f t="shared" si="95"/>
        <v>74.263000000000005</v>
      </c>
      <c r="H450" s="41">
        <f t="shared" si="96"/>
        <v>9.6541900000000016</v>
      </c>
      <c r="I450" s="41">
        <f t="shared" si="97"/>
        <v>83.917190000000005</v>
      </c>
      <c r="J450" s="164"/>
      <c r="K450" s="186">
        <f t="shared" si="59"/>
        <v>2.1629999999999967</v>
      </c>
    </row>
    <row r="451" spans="1:17" ht="30" x14ac:dyDescent="0.25">
      <c r="A451" s="223"/>
      <c r="B451" s="9" t="s">
        <v>339</v>
      </c>
      <c r="C451" s="41">
        <v>0</v>
      </c>
      <c r="D451" s="41">
        <v>150</v>
      </c>
      <c r="E451" s="41">
        <v>150</v>
      </c>
      <c r="F451" s="41">
        <f t="shared" si="95"/>
        <v>154.5</v>
      </c>
      <c r="G451" s="41">
        <f t="shared" si="95"/>
        <v>159.13499999999999</v>
      </c>
      <c r="H451" s="41">
        <f t="shared" si="96"/>
        <v>20.687549999999998</v>
      </c>
      <c r="I451" s="41">
        <f t="shared" si="97"/>
        <v>179.82254999999998</v>
      </c>
      <c r="J451" s="164"/>
      <c r="K451" s="186">
        <f t="shared" si="59"/>
        <v>4.6349999999999909</v>
      </c>
    </row>
    <row r="452" spans="1:17" ht="30" x14ac:dyDescent="0.25">
      <c r="A452" s="223"/>
      <c r="B452" s="9" t="s">
        <v>340</v>
      </c>
      <c r="C452" s="41">
        <v>0</v>
      </c>
      <c r="D452" s="41">
        <v>500</v>
      </c>
      <c r="E452" s="41">
        <v>500</v>
      </c>
      <c r="F452" s="41">
        <f t="shared" si="95"/>
        <v>515</v>
      </c>
      <c r="G452" s="41">
        <f t="shared" si="95"/>
        <v>530.45000000000005</v>
      </c>
      <c r="H452" s="41">
        <f t="shared" si="96"/>
        <v>68.958500000000015</v>
      </c>
      <c r="I452" s="41">
        <f t="shared" si="97"/>
        <v>599.4085</v>
      </c>
      <c r="J452" s="164"/>
      <c r="K452" s="186">
        <f t="shared" si="59"/>
        <v>15.450000000000045</v>
      </c>
    </row>
    <row r="453" spans="1:17" ht="15.75" x14ac:dyDescent="0.25">
      <c r="A453" s="223"/>
      <c r="B453" s="9" t="s">
        <v>336</v>
      </c>
      <c r="C453" s="41">
        <v>0</v>
      </c>
      <c r="D453" s="41">
        <v>50</v>
      </c>
      <c r="E453" s="41">
        <v>50</v>
      </c>
      <c r="F453" s="41">
        <f t="shared" si="95"/>
        <v>51.5</v>
      </c>
      <c r="G453" s="41">
        <f t="shared" si="95"/>
        <v>53.045000000000002</v>
      </c>
      <c r="H453" s="41">
        <f t="shared" si="96"/>
        <v>6.8958500000000003</v>
      </c>
      <c r="I453" s="41">
        <f t="shared" si="97"/>
        <v>59.940850000000005</v>
      </c>
      <c r="J453" s="164"/>
      <c r="K453" s="186">
        <f t="shared" si="59"/>
        <v>1.5450000000000017</v>
      </c>
    </row>
    <row r="454" spans="1:17" ht="21" customHeight="1" x14ac:dyDescent="0.25">
      <c r="A454" s="223"/>
      <c r="B454" s="9" t="s">
        <v>404</v>
      </c>
      <c r="C454" s="41"/>
      <c r="D454" s="41"/>
      <c r="E454" s="41">
        <v>30</v>
      </c>
      <c r="F454" s="41">
        <f t="shared" si="95"/>
        <v>30.900000000000002</v>
      </c>
      <c r="G454" s="41">
        <f t="shared" si="95"/>
        <v>31.827000000000002</v>
      </c>
      <c r="H454" s="41">
        <f t="shared" si="96"/>
        <v>4.1375100000000007</v>
      </c>
      <c r="I454" s="41">
        <f t="shared" si="97"/>
        <v>35.964510000000004</v>
      </c>
      <c r="J454" s="164"/>
      <c r="K454" s="186">
        <f t="shared" ref="K454:K516" si="98">G454-F454</f>
        <v>0.9269999999999996</v>
      </c>
    </row>
    <row r="455" spans="1:17" ht="15.75" x14ac:dyDescent="0.25">
      <c r="A455" s="223"/>
      <c r="B455" s="9" t="s">
        <v>406</v>
      </c>
      <c r="C455" s="41"/>
      <c r="D455" s="41"/>
      <c r="E455" s="41">
        <v>82.5</v>
      </c>
      <c r="F455" s="41">
        <f t="shared" si="95"/>
        <v>84.975000000000009</v>
      </c>
      <c r="G455" s="41">
        <f t="shared" si="95"/>
        <v>87.524250000000009</v>
      </c>
      <c r="H455" s="41">
        <f t="shared" si="96"/>
        <v>11.378152500000002</v>
      </c>
      <c r="I455" s="41">
        <f t="shared" si="97"/>
        <v>98.902402500000008</v>
      </c>
      <c r="J455" s="164"/>
      <c r="K455" s="186">
        <f t="shared" si="98"/>
        <v>2.5492500000000007</v>
      </c>
    </row>
    <row r="456" spans="1:17" ht="30" x14ac:dyDescent="0.25">
      <c r="A456" s="223"/>
      <c r="B456" s="9" t="s">
        <v>405</v>
      </c>
      <c r="C456" s="41"/>
      <c r="D456" s="41"/>
      <c r="E456" s="41">
        <v>25</v>
      </c>
      <c r="F456" s="41">
        <f t="shared" si="95"/>
        <v>25.75</v>
      </c>
      <c r="G456" s="41">
        <f t="shared" si="95"/>
        <v>26.522500000000001</v>
      </c>
      <c r="H456" s="41">
        <f t="shared" si="96"/>
        <v>3.4479250000000001</v>
      </c>
      <c r="I456" s="41">
        <f t="shared" si="97"/>
        <v>29.970425000000002</v>
      </c>
      <c r="J456" s="164"/>
      <c r="K456" s="186">
        <f t="shared" si="98"/>
        <v>0.77250000000000085</v>
      </c>
    </row>
    <row r="457" spans="1:17" ht="15.75" x14ac:dyDescent="0.25">
      <c r="A457" s="223"/>
      <c r="B457" s="9"/>
      <c r="C457" s="41"/>
      <c r="D457" s="41"/>
      <c r="E457" s="41"/>
      <c r="F457" s="41"/>
      <c r="G457" s="41"/>
      <c r="H457" s="41"/>
      <c r="I457" s="41"/>
      <c r="J457" s="164"/>
      <c r="K457" s="186"/>
    </row>
    <row r="458" spans="1:17" x14ac:dyDescent="0.25">
      <c r="A458" s="198" t="s">
        <v>356</v>
      </c>
      <c r="B458" s="43" t="s">
        <v>294</v>
      </c>
      <c r="C458" s="40" t="s">
        <v>26</v>
      </c>
      <c r="D458" s="40"/>
      <c r="E458" s="40"/>
      <c r="F458" s="40"/>
      <c r="G458" s="40"/>
      <c r="H458" s="40" t="s">
        <v>2</v>
      </c>
      <c r="I458" s="40" t="s">
        <v>27</v>
      </c>
      <c r="J458" s="166"/>
      <c r="K458" s="40"/>
    </row>
    <row r="459" spans="1:17" x14ac:dyDescent="0.25">
      <c r="A459" s="223"/>
      <c r="B459" s="57"/>
      <c r="C459" s="91"/>
      <c r="D459" s="91"/>
      <c r="E459" s="91"/>
      <c r="F459" s="91"/>
      <c r="G459" s="91"/>
      <c r="H459" s="91"/>
      <c r="I459" s="91"/>
      <c r="J459" s="164"/>
      <c r="K459" s="224"/>
    </row>
    <row r="460" spans="1:17" s="179" customFormat="1" ht="15.75" x14ac:dyDescent="0.25">
      <c r="A460" s="195"/>
      <c r="B460" s="18" t="s">
        <v>431</v>
      </c>
      <c r="C460" s="15"/>
      <c r="D460" s="15"/>
      <c r="E460" s="15"/>
      <c r="F460" s="15"/>
      <c r="G460" s="15"/>
      <c r="H460" s="41"/>
      <c r="I460" s="15"/>
      <c r="J460" s="9"/>
      <c r="K460" s="214"/>
      <c r="L460" s="178"/>
      <c r="M460" s="178"/>
      <c r="N460" s="178"/>
      <c r="O460" s="178"/>
      <c r="P460" s="178"/>
      <c r="Q460" s="178"/>
    </row>
    <row r="461" spans="1:17" s="179" customFormat="1" ht="30" x14ac:dyDescent="0.25">
      <c r="A461" s="195"/>
      <c r="B461" s="9" t="s">
        <v>432</v>
      </c>
      <c r="C461" s="15">
        <v>0</v>
      </c>
      <c r="D461" s="15">
        <v>0</v>
      </c>
      <c r="E461" s="15">
        <v>0</v>
      </c>
      <c r="F461" s="15">
        <v>1.1000000000000001</v>
      </c>
      <c r="G461" s="15">
        <f>F461*1.14</f>
        <v>1.254</v>
      </c>
      <c r="H461" s="41">
        <f t="shared" ref="H461:H467" si="99">+G461*$H$6</f>
        <v>0.16302</v>
      </c>
      <c r="I461" s="41">
        <f t="shared" ref="I461:I467" si="100">+G461+H461</f>
        <v>1.4170199999999999</v>
      </c>
      <c r="J461" s="164"/>
      <c r="K461" s="186">
        <f t="shared" si="98"/>
        <v>0.15399999999999991</v>
      </c>
      <c r="L461" s="178"/>
      <c r="M461" s="178"/>
      <c r="N461" s="178"/>
      <c r="O461" s="178"/>
      <c r="P461" s="178"/>
      <c r="Q461" s="178"/>
    </row>
    <row r="462" spans="1:17" ht="30" x14ac:dyDescent="0.25">
      <c r="A462" s="223"/>
      <c r="B462" s="9" t="s">
        <v>433</v>
      </c>
      <c r="C462" s="93">
        <v>2</v>
      </c>
      <c r="D462" s="93">
        <v>2</v>
      </c>
      <c r="E462" s="93">
        <v>2</v>
      </c>
      <c r="F462" s="93">
        <v>2.2000000000000002</v>
      </c>
      <c r="G462" s="15">
        <f t="shared" ref="G462:G467" si="101">F462*1.14</f>
        <v>2.508</v>
      </c>
      <c r="H462" s="41">
        <f t="shared" si="99"/>
        <v>0.32604</v>
      </c>
      <c r="I462" s="41">
        <f t="shared" si="100"/>
        <v>2.8340399999999999</v>
      </c>
      <c r="J462" s="164"/>
      <c r="K462" s="186">
        <f t="shared" si="98"/>
        <v>0.30799999999999983</v>
      </c>
    </row>
    <row r="463" spans="1:17" ht="30" x14ac:dyDescent="0.25">
      <c r="A463" s="223"/>
      <c r="B463" s="9" t="s">
        <v>434</v>
      </c>
      <c r="C463" s="15">
        <v>0</v>
      </c>
      <c r="D463" s="15">
        <v>0</v>
      </c>
      <c r="E463" s="15">
        <v>0</v>
      </c>
      <c r="F463" s="15">
        <v>4.4000000000000004</v>
      </c>
      <c r="G463" s="15">
        <f t="shared" si="101"/>
        <v>5.016</v>
      </c>
      <c r="H463" s="41">
        <f t="shared" si="99"/>
        <v>0.65207999999999999</v>
      </c>
      <c r="I463" s="41">
        <f t="shared" si="100"/>
        <v>5.6680799999999998</v>
      </c>
      <c r="J463" s="164"/>
      <c r="K463" s="186">
        <f t="shared" si="98"/>
        <v>0.61599999999999966</v>
      </c>
    </row>
    <row r="464" spans="1:17" ht="30" x14ac:dyDescent="0.25">
      <c r="A464" s="223"/>
      <c r="B464" s="9" t="s">
        <v>435</v>
      </c>
      <c r="C464" s="15">
        <v>0</v>
      </c>
      <c r="D464" s="15">
        <v>0</v>
      </c>
      <c r="E464" s="15">
        <v>0</v>
      </c>
      <c r="F464" s="15">
        <v>8.8000000000000007</v>
      </c>
      <c r="G464" s="15">
        <f t="shared" si="101"/>
        <v>10.032</v>
      </c>
      <c r="H464" s="41">
        <f t="shared" si="99"/>
        <v>1.30416</v>
      </c>
      <c r="I464" s="41">
        <f t="shared" si="100"/>
        <v>11.33616</v>
      </c>
      <c r="J464" s="164"/>
      <c r="K464" s="186">
        <f t="shared" si="98"/>
        <v>1.2319999999999993</v>
      </c>
    </row>
    <row r="465" spans="1:11" ht="30" x14ac:dyDescent="0.25">
      <c r="A465" s="223"/>
      <c r="B465" s="9" t="s">
        <v>436</v>
      </c>
      <c r="C465" s="93">
        <v>10</v>
      </c>
      <c r="D465" s="93">
        <v>10</v>
      </c>
      <c r="E465" s="93">
        <v>10</v>
      </c>
      <c r="F465" s="93">
        <v>11</v>
      </c>
      <c r="G465" s="15">
        <f t="shared" si="101"/>
        <v>12.54</v>
      </c>
      <c r="H465" s="41">
        <f t="shared" si="99"/>
        <v>1.6301999999999999</v>
      </c>
      <c r="I465" s="41">
        <f t="shared" si="100"/>
        <v>14.170199999999999</v>
      </c>
      <c r="J465" s="164"/>
      <c r="K465" s="186">
        <f t="shared" si="98"/>
        <v>1.5399999999999991</v>
      </c>
    </row>
    <row r="466" spans="1:11" ht="30" x14ac:dyDescent="0.25">
      <c r="A466" s="223"/>
      <c r="B466" s="9" t="s">
        <v>437</v>
      </c>
      <c r="C466" s="15">
        <v>0</v>
      </c>
      <c r="D466" s="15">
        <v>0</v>
      </c>
      <c r="E466" s="15">
        <v>0</v>
      </c>
      <c r="F466" s="15">
        <v>13.2</v>
      </c>
      <c r="G466" s="15">
        <f t="shared" si="101"/>
        <v>15.047999999999998</v>
      </c>
      <c r="H466" s="41">
        <f t="shared" si="99"/>
        <v>1.9562399999999998</v>
      </c>
      <c r="I466" s="41">
        <f t="shared" si="100"/>
        <v>17.004239999999999</v>
      </c>
      <c r="J466" s="164"/>
      <c r="K466" s="186">
        <f t="shared" si="98"/>
        <v>1.847999999999999</v>
      </c>
    </row>
    <row r="467" spans="1:11" ht="30" x14ac:dyDescent="0.25">
      <c r="A467" s="223"/>
      <c r="B467" s="9" t="s">
        <v>438</v>
      </c>
      <c r="C467" s="15">
        <v>0</v>
      </c>
      <c r="D467" s="15">
        <v>0</v>
      </c>
      <c r="E467" s="15">
        <v>0</v>
      </c>
      <c r="F467" s="15">
        <v>16.5</v>
      </c>
      <c r="G467" s="15">
        <f t="shared" si="101"/>
        <v>18.809999999999999</v>
      </c>
      <c r="H467" s="41">
        <f t="shared" si="99"/>
        <v>2.4453</v>
      </c>
      <c r="I467" s="41">
        <f t="shared" si="100"/>
        <v>21.255299999999998</v>
      </c>
      <c r="J467" s="164"/>
      <c r="K467" s="186">
        <f t="shared" si="98"/>
        <v>2.3099999999999987</v>
      </c>
    </row>
    <row r="468" spans="1:11" ht="30" x14ac:dyDescent="0.25">
      <c r="A468" s="223"/>
      <c r="B468" s="9" t="s">
        <v>439</v>
      </c>
      <c r="C468" s="15">
        <v>0</v>
      </c>
      <c r="D468" s="15">
        <v>0</v>
      </c>
      <c r="E468" s="15">
        <v>0</v>
      </c>
      <c r="F468" s="15" t="s">
        <v>521</v>
      </c>
      <c r="G468" s="15" t="s">
        <v>521</v>
      </c>
      <c r="H468" s="41"/>
      <c r="I468" s="41"/>
      <c r="J468" s="164"/>
      <c r="K468" s="186"/>
    </row>
    <row r="469" spans="1:11" ht="15.75" x14ac:dyDescent="0.25">
      <c r="A469" s="223"/>
      <c r="B469" s="9"/>
      <c r="C469" s="93"/>
      <c r="D469" s="93"/>
      <c r="E469" s="93"/>
      <c r="F469" s="93"/>
      <c r="G469" s="93"/>
      <c r="H469" s="41"/>
      <c r="I469" s="41"/>
      <c r="J469" s="164"/>
      <c r="K469" s="186"/>
    </row>
    <row r="470" spans="1:11" ht="30" x14ac:dyDescent="0.25">
      <c r="A470" s="223"/>
      <c r="B470" s="9" t="s">
        <v>432</v>
      </c>
      <c r="C470" s="93">
        <v>0</v>
      </c>
      <c r="D470" s="93">
        <v>0</v>
      </c>
      <c r="E470" s="93">
        <v>0</v>
      </c>
      <c r="F470" s="93">
        <v>11</v>
      </c>
      <c r="G470" s="15">
        <f t="shared" ref="G470:G476" si="102">F470*1.14</f>
        <v>12.54</v>
      </c>
      <c r="H470" s="41">
        <f t="shared" ref="H470:H476" si="103">+G470*$H$6</f>
        <v>1.6301999999999999</v>
      </c>
      <c r="I470" s="41">
        <f t="shared" ref="I470:I476" si="104">+G470+H470</f>
        <v>14.170199999999999</v>
      </c>
      <c r="J470" s="164"/>
      <c r="K470" s="186">
        <f t="shared" si="98"/>
        <v>1.5399999999999991</v>
      </c>
    </row>
    <row r="471" spans="1:11" ht="30" x14ac:dyDescent="0.25">
      <c r="A471" s="223"/>
      <c r="B471" s="9" t="s">
        <v>440</v>
      </c>
      <c r="C471" s="93">
        <v>15</v>
      </c>
      <c r="D471" s="93">
        <v>15</v>
      </c>
      <c r="E471" s="93">
        <v>15</v>
      </c>
      <c r="F471" s="93">
        <v>16.5</v>
      </c>
      <c r="G471" s="15">
        <f t="shared" si="102"/>
        <v>18.809999999999999</v>
      </c>
      <c r="H471" s="41">
        <f t="shared" si="103"/>
        <v>2.4453</v>
      </c>
      <c r="I471" s="41">
        <f t="shared" si="104"/>
        <v>21.255299999999998</v>
      </c>
      <c r="J471" s="164"/>
      <c r="K471" s="186">
        <f t="shared" si="98"/>
        <v>2.3099999999999987</v>
      </c>
    </row>
    <row r="472" spans="1:11" ht="30" x14ac:dyDescent="0.25">
      <c r="A472" s="223"/>
      <c r="B472" s="9" t="s">
        <v>434</v>
      </c>
      <c r="C472" s="93">
        <v>0</v>
      </c>
      <c r="D472" s="93">
        <v>0</v>
      </c>
      <c r="E472" s="93">
        <v>0</v>
      </c>
      <c r="F472" s="93">
        <v>22</v>
      </c>
      <c r="G472" s="15">
        <f t="shared" si="102"/>
        <v>25.08</v>
      </c>
      <c r="H472" s="41">
        <f t="shared" si="103"/>
        <v>3.2603999999999997</v>
      </c>
      <c r="I472" s="41">
        <f t="shared" si="104"/>
        <v>28.340399999999999</v>
      </c>
      <c r="J472" s="164"/>
      <c r="K472" s="186">
        <f t="shared" si="98"/>
        <v>3.0799999999999983</v>
      </c>
    </row>
    <row r="473" spans="1:11" ht="30" x14ac:dyDescent="0.25">
      <c r="A473" s="223"/>
      <c r="B473" s="9" t="s">
        <v>435</v>
      </c>
      <c r="C473" s="93">
        <v>0</v>
      </c>
      <c r="D473" s="93">
        <v>0</v>
      </c>
      <c r="E473" s="93">
        <v>0</v>
      </c>
      <c r="F473" s="93">
        <v>27.5</v>
      </c>
      <c r="G473" s="15">
        <f t="shared" si="102"/>
        <v>31.349999999999998</v>
      </c>
      <c r="H473" s="41">
        <f t="shared" si="103"/>
        <v>4.0754999999999999</v>
      </c>
      <c r="I473" s="41">
        <f t="shared" si="104"/>
        <v>35.4255</v>
      </c>
      <c r="J473" s="164"/>
      <c r="K473" s="186">
        <f t="shared" si="98"/>
        <v>3.8499999999999979</v>
      </c>
    </row>
    <row r="474" spans="1:11" ht="30" x14ac:dyDescent="0.25">
      <c r="A474" s="223"/>
      <c r="B474" s="9" t="s">
        <v>441</v>
      </c>
      <c r="C474" s="93">
        <v>30</v>
      </c>
      <c r="D474" s="93">
        <v>30</v>
      </c>
      <c r="E474" s="93">
        <v>30</v>
      </c>
      <c r="F474" s="93">
        <v>33</v>
      </c>
      <c r="G474" s="15">
        <f t="shared" si="102"/>
        <v>37.619999999999997</v>
      </c>
      <c r="H474" s="41">
        <f t="shared" si="103"/>
        <v>4.8906000000000001</v>
      </c>
      <c r="I474" s="41">
        <f t="shared" si="104"/>
        <v>42.510599999999997</v>
      </c>
      <c r="J474" s="164"/>
      <c r="K474" s="186">
        <f t="shared" si="98"/>
        <v>4.6199999999999974</v>
      </c>
    </row>
    <row r="475" spans="1:11" ht="30" x14ac:dyDescent="0.25">
      <c r="A475" s="223"/>
      <c r="B475" s="9" t="s">
        <v>437</v>
      </c>
      <c r="C475" s="93">
        <v>0</v>
      </c>
      <c r="D475" s="93">
        <v>0</v>
      </c>
      <c r="E475" s="93">
        <v>0</v>
      </c>
      <c r="F475" s="93">
        <v>38.5</v>
      </c>
      <c r="G475" s="15">
        <f t="shared" si="102"/>
        <v>43.889999999999993</v>
      </c>
      <c r="H475" s="41">
        <f t="shared" si="103"/>
        <v>5.7056999999999993</v>
      </c>
      <c r="I475" s="41">
        <f t="shared" si="104"/>
        <v>49.595699999999994</v>
      </c>
      <c r="J475" s="164"/>
      <c r="K475" s="186">
        <f t="shared" si="98"/>
        <v>5.3899999999999935</v>
      </c>
    </row>
    <row r="476" spans="1:11" ht="30" x14ac:dyDescent="0.25">
      <c r="A476" s="223"/>
      <c r="B476" s="9" t="s">
        <v>438</v>
      </c>
      <c r="C476" s="93">
        <v>0</v>
      </c>
      <c r="D476" s="93">
        <v>0</v>
      </c>
      <c r="E476" s="93">
        <v>0</v>
      </c>
      <c r="F476" s="93">
        <v>44</v>
      </c>
      <c r="G476" s="15">
        <f t="shared" si="102"/>
        <v>50.16</v>
      </c>
      <c r="H476" s="41">
        <f t="shared" si="103"/>
        <v>6.5207999999999995</v>
      </c>
      <c r="I476" s="41">
        <f t="shared" si="104"/>
        <v>56.680799999999998</v>
      </c>
      <c r="J476" s="164"/>
      <c r="K476" s="186">
        <f t="shared" si="98"/>
        <v>6.1599999999999966</v>
      </c>
    </row>
    <row r="477" spans="1:11" ht="30" x14ac:dyDescent="0.25">
      <c r="A477" s="223"/>
      <c r="B477" s="9" t="s">
        <v>439</v>
      </c>
      <c r="C477" s="93"/>
      <c r="D477" s="93"/>
      <c r="E477" s="93"/>
      <c r="F477" s="93" t="s">
        <v>521</v>
      </c>
      <c r="G477" s="93" t="s">
        <v>521</v>
      </c>
      <c r="H477" s="41"/>
      <c r="I477" s="41"/>
      <c r="J477" s="164"/>
      <c r="K477" s="186"/>
    </row>
    <row r="478" spans="1:11" x14ac:dyDescent="0.25">
      <c r="A478" s="223"/>
      <c r="B478" s="9"/>
      <c r="C478" s="41"/>
      <c r="D478" s="41"/>
      <c r="E478" s="41"/>
      <c r="F478" s="41"/>
      <c r="G478" s="41"/>
      <c r="H478" s="41"/>
      <c r="I478" s="41"/>
      <c r="J478" s="164"/>
      <c r="K478" s="41"/>
    </row>
    <row r="479" spans="1:11" ht="30" x14ac:dyDescent="0.25">
      <c r="A479" s="223"/>
      <c r="B479" s="9" t="s">
        <v>442</v>
      </c>
      <c r="C479" s="41">
        <v>0</v>
      </c>
      <c r="D479" s="41">
        <v>0</v>
      </c>
      <c r="E479" s="41">
        <v>0</v>
      </c>
      <c r="F479" s="41">
        <v>11</v>
      </c>
      <c r="G479" s="15">
        <f t="shared" ref="G479:G485" si="105">F479*1.14</f>
        <v>12.54</v>
      </c>
      <c r="H479" s="41">
        <f t="shared" ref="H479:H485" si="106">+G479*$H$6</f>
        <v>1.6301999999999999</v>
      </c>
      <c r="I479" s="41">
        <f t="shared" ref="I479:I485" si="107">+G479+H479</f>
        <v>14.170199999999999</v>
      </c>
      <c r="J479" s="164"/>
      <c r="K479" s="186">
        <f t="shared" si="98"/>
        <v>1.5399999999999991</v>
      </c>
    </row>
    <row r="480" spans="1:11" ht="30" x14ac:dyDescent="0.25">
      <c r="A480" s="223"/>
      <c r="B480" s="9" t="s">
        <v>443</v>
      </c>
      <c r="C480" s="15">
        <v>12</v>
      </c>
      <c r="D480" s="15">
        <v>12</v>
      </c>
      <c r="E480" s="93">
        <v>12</v>
      </c>
      <c r="F480" s="93">
        <v>13.2</v>
      </c>
      <c r="G480" s="15">
        <f t="shared" si="105"/>
        <v>15.047999999999998</v>
      </c>
      <c r="H480" s="41">
        <f t="shared" si="106"/>
        <v>1.9562399999999998</v>
      </c>
      <c r="I480" s="41">
        <f t="shared" si="107"/>
        <v>17.004239999999999</v>
      </c>
      <c r="J480" s="164"/>
      <c r="K480" s="186">
        <f t="shared" si="98"/>
        <v>1.847999999999999</v>
      </c>
    </row>
    <row r="481" spans="1:11" ht="30" x14ac:dyDescent="0.25">
      <c r="A481" s="223"/>
      <c r="B481" s="9" t="s">
        <v>444</v>
      </c>
      <c r="C481" s="15">
        <v>18</v>
      </c>
      <c r="D481" s="15">
        <v>18</v>
      </c>
      <c r="E481" s="93">
        <v>18</v>
      </c>
      <c r="F481" s="93">
        <v>15.4</v>
      </c>
      <c r="G481" s="15">
        <f t="shared" si="105"/>
        <v>17.555999999999997</v>
      </c>
      <c r="H481" s="41">
        <f t="shared" si="106"/>
        <v>2.2822799999999996</v>
      </c>
      <c r="I481" s="41">
        <f t="shared" si="107"/>
        <v>19.838279999999997</v>
      </c>
      <c r="J481" s="164"/>
      <c r="K481" s="186">
        <f t="shared" si="98"/>
        <v>2.155999999999997</v>
      </c>
    </row>
    <row r="482" spans="1:11" ht="30" x14ac:dyDescent="0.25">
      <c r="A482" s="223"/>
      <c r="B482" s="9" t="s">
        <v>445</v>
      </c>
      <c r="C482" s="15">
        <v>60</v>
      </c>
      <c r="D482" s="15">
        <v>60</v>
      </c>
      <c r="E482" s="93">
        <v>60</v>
      </c>
      <c r="F482" s="93">
        <v>17.600000000000001</v>
      </c>
      <c r="G482" s="15">
        <f t="shared" si="105"/>
        <v>20.064</v>
      </c>
      <c r="H482" s="41">
        <f t="shared" si="106"/>
        <v>2.60832</v>
      </c>
      <c r="I482" s="41">
        <f t="shared" si="107"/>
        <v>22.672319999999999</v>
      </c>
      <c r="J482" s="164"/>
      <c r="K482" s="186">
        <f t="shared" si="98"/>
        <v>2.4639999999999986</v>
      </c>
    </row>
    <row r="483" spans="1:11" ht="30" x14ac:dyDescent="0.25">
      <c r="A483" s="223"/>
      <c r="B483" s="9" t="s">
        <v>446</v>
      </c>
      <c r="C483" s="15">
        <v>90</v>
      </c>
      <c r="D483" s="15">
        <v>90</v>
      </c>
      <c r="E483" s="93">
        <v>90</v>
      </c>
      <c r="F483" s="93">
        <v>19.8</v>
      </c>
      <c r="G483" s="15">
        <f t="shared" si="105"/>
        <v>22.571999999999999</v>
      </c>
      <c r="H483" s="41">
        <f t="shared" si="106"/>
        <v>2.9343599999999999</v>
      </c>
      <c r="I483" s="41">
        <f t="shared" si="107"/>
        <v>25.506360000000001</v>
      </c>
      <c r="J483" s="164"/>
      <c r="K483" s="186">
        <f t="shared" si="98"/>
        <v>2.7719999999999985</v>
      </c>
    </row>
    <row r="484" spans="1:11" ht="30" x14ac:dyDescent="0.25">
      <c r="A484" s="223"/>
      <c r="B484" s="9" t="s">
        <v>447</v>
      </c>
      <c r="C484" s="15">
        <v>18</v>
      </c>
      <c r="D484" s="15">
        <v>18</v>
      </c>
      <c r="E484" s="93">
        <v>18</v>
      </c>
      <c r="F484" s="93">
        <v>22</v>
      </c>
      <c r="G484" s="15">
        <f t="shared" si="105"/>
        <v>25.08</v>
      </c>
      <c r="H484" s="41">
        <f t="shared" si="106"/>
        <v>3.2603999999999997</v>
      </c>
      <c r="I484" s="41">
        <f t="shared" si="107"/>
        <v>28.340399999999999</v>
      </c>
      <c r="J484" s="164"/>
      <c r="K484" s="186">
        <f t="shared" si="98"/>
        <v>3.0799999999999983</v>
      </c>
    </row>
    <row r="485" spans="1:11" ht="30" x14ac:dyDescent="0.25">
      <c r="A485" s="223"/>
      <c r="B485" s="9" t="s">
        <v>448</v>
      </c>
      <c r="C485" s="15">
        <v>60</v>
      </c>
      <c r="D485" s="15">
        <v>60</v>
      </c>
      <c r="E485" s="93">
        <v>60</v>
      </c>
      <c r="F485" s="93">
        <v>27.5</v>
      </c>
      <c r="G485" s="15">
        <f t="shared" si="105"/>
        <v>31.349999999999998</v>
      </c>
      <c r="H485" s="41">
        <f t="shared" si="106"/>
        <v>4.0754999999999999</v>
      </c>
      <c r="I485" s="41">
        <f t="shared" si="107"/>
        <v>35.4255</v>
      </c>
      <c r="J485" s="164"/>
      <c r="K485" s="186">
        <f t="shared" si="98"/>
        <v>3.8499999999999979</v>
      </c>
    </row>
    <row r="486" spans="1:11" ht="30" x14ac:dyDescent="0.25">
      <c r="A486" s="223"/>
      <c r="B486" s="9" t="s">
        <v>449</v>
      </c>
      <c r="C486" s="15">
        <v>90</v>
      </c>
      <c r="D486" s="15">
        <v>90</v>
      </c>
      <c r="E486" s="93">
        <v>90</v>
      </c>
      <c r="F486" s="93" t="s">
        <v>521</v>
      </c>
      <c r="G486" s="93" t="s">
        <v>521</v>
      </c>
      <c r="H486" s="41"/>
      <c r="I486" s="41"/>
      <c r="J486" s="164"/>
      <c r="K486" s="186"/>
    </row>
    <row r="487" spans="1:11" x14ac:dyDescent="0.25">
      <c r="A487" s="223"/>
      <c r="B487" s="9"/>
      <c r="C487" s="41"/>
      <c r="D487" s="41"/>
      <c r="E487" s="41"/>
      <c r="F487" s="41"/>
      <c r="G487" s="41"/>
      <c r="H487" s="41"/>
      <c r="I487" s="41"/>
      <c r="J487" s="164"/>
      <c r="K487" s="41"/>
    </row>
    <row r="488" spans="1:11" ht="30" x14ac:dyDescent="0.25">
      <c r="A488" s="223"/>
      <c r="B488" s="9" t="s">
        <v>450</v>
      </c>
      <c r="C488" s="41">
        <v>0</v>
      </c>
      <c r="D488" s="41">
        <v>0</v>
      </c>
      <c r="E488" s="41">
        <v>0</v>
      </c>
      <c r="F488" s="41">
        <v>55</v>
      </c>
      <c r="G488" s="15">
        <f t="shared" ref="G488:G494" si="108">F488*1.14</f>
        <v>62.699999999999996</v>
      </c>
      <c r="H488" s="41">
        <f t="shared" ref="H488:H494" si="109">+G488*$H$6</f>
        <v>8.1509999999999998</v>
      </c>
      <c r="I488" s="41">
        <f t="shared" ref="I488:I494" si="110">+G488+H488</f>
        <v>70.850999999999999</v>
      </c>
      <c r="J488" s="164"/>
      <c r="K488" s="186">
        <f t="shared" si="98"/>
        <v>7.6999999999999957</v>
      </c>
    </row>
    <row r="489" spans="1:11" ht="30" x14ac:dyDescent="0.25">
      <c r="A489" s="223"/>
      <c r="B489" s="9" t="s">
        <v>451</v>
      </c>
      <c r="C489" s="15">
        <v>12</v>
      </c>
      <c r="D489" s="15">
        <v>12</v>
      </c>
      <c r="E489" s="93">
        <v>12</v>
      </c>
      <c r="F489" s="93">
        <v>66</v>
      </c>
      <c r="G489" s="15">
        <f t="shared" si="108"/>
        <v>75.239999999999995</v>
      </c>
      <c r="H489" s="41">
        <f t="shared" si="109"/>
        <v>9.7812000000000001</v>
      </c>
      <c r="I489" s="41">
        <f t="shared" si="110"/>
        <v>85.021199999999993</v>
      </c>
      <c r="J489" s="164"/>
      <c r="K489" s="186">
        <f t="shared" si="98"/>
        <v>9.2399999999999949</v>
      </c>
    </row>
    <row r="490" spans="1:11" ht="30" x14ac:dyDescent="0.25">
      <c r="A490" s="223"/>
      <c r="B490" s="9" t="s">
        <v>452</v>
      </c>
      <c r="C490" s="15">
        <v>18</v>
      </c>
      <c r="D490" s="15">
        <v>18</v>
      </c>
      <c r="E490" s="93">
        <v>18</v>
      </c>
      <c r="F490" s="93">
        <v>77</v>
      </c>
      <c r="G490" s="15">
        <f t="shared" si="108"/>
        <v>87.779999999999987</v>
      </c>
      <c r="H490" s="41">
        <f t="shared" si="109"/>
        <v>11.411399999999999</v>
      </c>
      <c r="I490" s="41">
        <f t="shared" si="110"/>
        <v>99.191399999999987</v>
      </c>
      <c r="J490" s="164"/>
      <c r="K490" s="186">
        <f t="shared" si="98"/>
        <v>10.779999999999987</v>
      </c>
    </row>
    <row r="491" spans="1:11" ht="30" x14ac:dyDescent="0.25">
      <c r="A491" s="223"/>
      <c r="B491" s="9" t="s">
        <v>453</v>
      </c>
      <c r="C491" s="15">
        <v>60</v>
      </c>
      <c r="D491" s="15">
        <v>60</v>
      </c>
      <c r="E491" s="93">
        <v>60</v>
      </c>
      <c r="F491" s="93">
        <v>88</v>
      </c>
      <c r="G491" s="15">
        <f t="shared" si="108"/>
        <v>100.32</v>
      </c>
      <c r="H491" s="41">
        <f t="shared" si="109"/>
        <v>13.041599999999999</v>
      </c>
      <c r="I491" s="41">
        <f t="shared" si="110"/>
        <v>113.3616</v>
      </c>
      <c r="J491" s="164"/>
      <c r="K491" s="186">
        <f t="shared" si="98"/>
        <v>12.319999999999993</v>
      </c>
    </row>
    <row r="492" spans="1:11" ht="30" x14ac:dyDescent="0.25">
      <c r="A492" s="223"/>
      <c r="B492" s="9" t="s">
        <v>454</v>
      </c>
      <c r="C492" s="15">
        <v>90</v>
      </c>
      <c r="D492" s="15">
        <v>90</v>
      </c>
      <c r="E492" s="93">
        <v>90</v>
      </c>
      <c r="F492" s="93">
        <v>99</v>
      </c>
      <c r="G492" s="15">
        <f t="shared" si="108"/>
        <v>112.85999999999999</v>
      </c>
      <c r="H492" s="41">
        <f t="shared" si="109"/>
        <v>14.671799999999999</v>
      </c>
      <c r="I492" s="41">
        <f t="shared" si="110"/>
        <v>127.53179999999999</v>
      </c>
      <c r="J492" s="164"/>
      <c r="K492" s="186">
        <f t="shared" si="98"/>
        <v>13.859999999999985</v>
      </c>
    </row>
    <row r="493" spans="1:11" ht="30" x14ac:dyDescent="0.25">
      <c r="A493" s="223"/>
      <c r="B493" s="9" t="s">
        <v>455</v>
      </c>
      <c r="C493" s="15">
        <v>18</v>
      </c>
      <c r="D493" s="15">
        <v>18</v>
      </c>
      <c r="E493" s="93">
        <v>18</v>
      </c>
      <c r="F493" s="93">
        <v>110</v>
      </c>
      <c r="G493" s="15">
        <f t="shared" si="108"/>
        <v>125.39999999999999</v>
      </c>
      <c r="H493" s="41">
        <f t="shared" si="109"/>
        <v>16.302</v>
      </c>
      <c r="I493" s="41">
        <f t="shared" si="110"/>
        <v>141.702</v>
      </c>
      <c r="J493" s="164"/>
      <c r="K493" s="186">
        <f t="shared" si="98"/>
        <v>15.399999999999991</v>
      </c>
    </row>
    <row r="494" spans="1:11" ht="30" x14ac:dyDescent="0.25">
      <c r="A494" s="223"/>
      <c r="B494" s="9" t="s">
        <v>456</v>
      </c>
      <c r="C494" s="15">
        <v>60</v>
      </c>
      <c r="D494" s="15">
        <v>60</v>
      </c>
      <c r="E494" s="93">
        <v>60</v>
      </c>
      <c r="F494" s="93">
        <v>121</v>
      </c>
      <c r="G494" s="15">
        <f t="shared" si="108"/>
        <v>137.94</v>
      </c>
      <c r="H494" s="41">
        <f t="shared" si="109"/>
        <v>17.932200000000002</v>
      </c>
      <c r="I494" s="41">
        <f t="shared" si="110"/>
        <v>155.87219999999999</v>
      </c>
      <c r="J494" s="164"/>
      <c r="K494" s="186">
        <f t="shared" si="98"/>
        <v>16.939999999999998</v>
      </c>
    </row>
    <row r="495" spans="1:11" ht="30" x14ac:dyDescent="0.25">
      <c r="A495" s="223"/>
      <c r="B495" s="9" t="s">
        <v>457</v>
      </c>
      <c r="C495" s="15">
        <v>90</v>
      </c>
      <c r="D495" s="15">
        <v>90</v>
      </c>
      <c r="E495" s="93">
        <v>90</v>
      </c>
      <c r="F495" s="93" t="s">
        <v>521</v>
      </c>
      <c r="G495" s="93" t="s">
        <v>521</v>
      </c>
      <c r="H495" s="41"/>
      <c r="I495" s="41"/>
      <c r="J495" s="164"/>
      <c r="K495" s="186"/>
    </row>
    <row r="496" spans="1:11" x14ac:dyDescent="0.25">
      <c r="A496" s="223"/>
      <c r="B496" s="164"/>
      <c r="C496" s="146"/>
      <c r="D496" s="146"/>
      <c r="E496" s="146"/>
      <c r="F496" s="146"/>
      <c r="G496" s="146"/>
      <c r="H496" s="146"/>
      <c r="I496" s="146"/>
      <c r="J496" s="164"/>
      <c r="K496" s="223"/>
    </row>
    <row r="497" spans="1:17" x14ac:dyDescent="0.25">
      <c r="A497" s="223"/>
      <c r="B497" s="57" t="s">
        <v>458</v>
      </c>
      <c r="C497" s="146"/>
      <c r="D497" s="146"/>
      <c r="E497" s="146"/>
      <c r="F497" s="146"/>
      <c r="G497" s="146"/>
      <c r="H497" s="146"/>
      <c r="I497" s="146"/>
      <c r="J497" s="164"/>
      <c r="K497" s="223"/>
    </row>
    <row r="498" spans="1:17" ht="30" x14ac:dyDescent="0.25">
      <c r="A498" s="223"/>
      <c r="B498" s="9" t="s">
        <v>300</v>
      </c>
      <c r="C498" s="41">
        <v>0</v>
      </c>
      <c r="D498" s="41">
        <v>0</v>
      </c>
      <c r="E498" s="41">
        <v>0</v>
      </c>
      <c r="F498" s="41">
        <v>2.5</v>
      </c>
      <c r="G498" s="15">
        <f>F498*1.14</f>
        <v>2.8499999999999996</v>
      </c>
      <c r="H498" s="41">
        <f>+G498*$H$6</f>
        <v>0.37049999999999994</v>
      </c>
      <c r="I498" s="41">
        <f>+G498+H498</f>
        <v>3.2204999999999995</v>
      </c>
      <c r="J498" s="164"/>
      <c r="K498" s="186">
        <f t="shared" si="98"/>
        <v>0.34999999999999964</v>
      </c>
    </row>
    <row r="499" spans="1:17" x14ac:dyDescent="0.25">
      <c r="A499" s="223"/>
      <c r="B499" s="164"/>
      <c r="C499" s="146"/>
      <c r="D499" s="146"/>
      <c r="E499" s="146"/>
      <c r="F499" s="146"/>
      <c r="G499" s="146"/>
      <c r="H499" s="146"/>
      <c r="I499" s="146"/>
      <c r="J499" s="164"/>
      <c r="K499" s="223"/>
    </row>
    <row r="500" spans="1:17" ht="45" x14ac:dyDescent="0.25">
      <c r="A500" s="223"/>
      <c r="B500" s="57" t="s">
        <v>459</v>
      </c>
      <c r="C500" s="146"/>
      <c r="D500" s="146"/>
      <c r="E500" s="146"/>
      <c r="F500" s="146"/>
      <c r="G500" s="146"/>
      <c r="H500" s="146"/>
      <c r="I500" s="146"/>
      <c r="J500" s="164"/>
      <c r="K500" s="223"/>
    </row>
    <row r="501" spans="1:17" ht="30" x14ac:dyDescent="0.25">
      <c r="A501" s="223"/>
      <c r="B501" s="9" t="s">
        <v>460</v>
      </c>
      <c r="C501" s="41">
        <v>0</v>
      </c>
      <c r="D501" s="41">
        <v>0</v>
      </c>
      <c r="E501" s="41">
        <v>0</v>
      </c>
      <c r="F501" s="41">
        <v>1.65</v>
      </c>
      <c r="G501" s="15">
        <f t="shared" ref="G501:G503" si="111">F501*1.14</f>
        <v>1.8809999999999998</v>
      </c>
      <c r="H501" s="41">
        <f>+G501*$H$6</f>
        <v>0.24452999999999997</v>
      </c>
      <c r="I501" s="41">
        <f>+G501+H501</f>
        <v>2.1255299999999999</v>
      </c>
      <c r="J501" s="164"/>
      <c r="K501" s="186">
        <f t="shared" si="98"/>
        <v>0.23099999999999987</v>
      </c>
    </row>
    <row r="502" spans="1:17" ht="30" x14ac:dyDescent="0.25">
      <c r="A502" s="223"/>
      <c r="B502" s="9" t="s">
        <v>461</v>
      </c>
      <c r="C502" s="41">
        <v>0</v>
      </c>
      <c r="D502" s="41">
        <v>0</v>
      </c>
      <c r="E502" s="41">
        <v>0</v>
      </c>
      <c r="F502" s="41">
        <v>2.75</v>
      </c>
      <c r="G502" s="15">
        <f t="shared" si="111"/>
        <v>3.1349999999999998</v>
      </c>
      <c r="H502" s="41">
        <f>+G502*$H$6</f>
        <v>0.40754999999999997</v>
      </c>
      <c r="I502" s="41">
        <f>+G502+H502</f>
        <v>3.5425499999999999</v>
      </c>
      <c r="J502" s="164"/>
      <c r="K502" s="186">
        <f t="shared" si="98"/>
        <v>0.38499999999999979</v>
      </c>
    </row>
    <row r="503" spans="1:17" ht="30" x14ac:dyDescent="0.25">
      <c r="A503" s="223"/>
      <c r="B503" s="9" t="s">
        <v>462</v>
      </c>
      <c r="C503" s="41">
        <v>0</v>
      </c>
      <c r="D503" s="41">
        <v>0</v>
      </c>
      <c r="E503" s="41">
        <v>0</v>
      </c>
      <c r="F503" s="41">
        <v>5.78</v>
      </c>
      <c r="G503" s="15">
        <f t="shared" si="111"/>
        <v>6.5891999999999999</v>
      </c>
      <c r="H503" s="41">
        <f>+G503*$H$6</f>
        <v>0.85659600000000002</v>
      </c>
      <c r="I503" s="41">
        <f>+G503+H503</f>
        <v>7.4457959999999996</v>
      </c>
      <c r="J503" s="164"/>
      <c r="K503" s="186">
        <f t="shared" si="98"/>
        <v>0.8091999999999997</v>
      </c>
    </row>
    <row r="504" spans="1:17" ht="15.75" x14ac:dyDescent="0.25">
      <c r="A504" s="223"/>
      <c r="B504" s="9" t="s">
        <v>463</v>
      </c>
      <c r="C504" s="41">
        <v>0</v>
      </c>
      <c r="D504" s="41">
        <v>0</v>
      </c>
      <c r="E504" s="41">
        <v>0</v>
      </c>
      <c r="F504" s="41" t="s">
        <v>521</v>
      </c>
      <c r="G504" s="41" t="s">
        <v>521</v>
      </c>
      <c r="H504" s="41"/>
      <c r="I504" s="41"/>
      <c r="J504" s="164"/>
      <c r="K504" s="186"/>
    </row>
    <row r="505" spans="1:17" x14ac:dyDescent="0.25">
      <c r="A505" s="223"/>
      <c r="B505" s="172"/>
      <c r="C505" s="91"/>
      <c r="D505" s="91"/>
      <c r="E505" s="91"/>
      <c r="F505" s="91"/>
      <c r="G505" s="91"/>
      <c r="H505" s="91"/>
      <c r="I505" s="91"/>
      <c r="J505" s="164"/>
      <c r="K505" s="224"/>
    </row>
    <row r="506" spans="1:17" s="179" customFormat="1" ht="15.75" x14ac:dyDescent="0.25">
      <c r="A506" s="195"/>
      <c r="B506" s="57" t="s">
        <v>296</v>
      </c>
      <c r="C506" s="15"/>
      <c r="D506" s="15"/>
      <c r="E506" s="15"/>
      <c r="F506" s="15"/>
      <c r="G506" s="15"/>
      <c r="H506" s="41"/>
      <c r="I506" s="15"/>
      <c r="J506" s="9"/>
      <c r="K506" s="214"/>
      <c r="L506" s="178"/>
      <c r="M506" s="178"/>
      <c r="N506" s="178"/>
      <c r="O506" s="178"/>
      <c r="P506" s="178"/>
      <c r="Q506" s="178"/>
    </row>
    <row r="507" spans="1:17" s="179" customFormat="1" ht="30" x14ac:dyDescent="0.25">
      <c r="A507" s="195"/>
      <c r="B507" s="9" t="s">
        <v>464</v>
      </c>
      <c r="C507" s="15">
        <v>0</v>
      </c>
      <c r="D507" s="15">
        <v>0</v>
      </c>
      <c r="E507" s="15">
        <v>0</v>
      </c>
      <c r="F507" s="15">
        <v>0.83</v>
      </c>
      <c r="G507" s="15">
        <f t="shared" ref="G507:G510" si="112">F507*1.14</f>
        <v>0.94619999999999982</v>
      </c>
      <c r="H507" s="41">
        <f>+G507*$H$6</f>
        <v>0.12300599999999998</v>
      </c>
      <c r="I507" s="41">
        <f>+G507+H507</f>
        <v>1.0692059999999999</v>
      </c>
      <c r="J507" s="9"/>
      <c r="K507" s="186">
        <f t="shared" si="98"/>
        <v>0.11619999999999986</v>
      </c>
      <c r="L507" s="178"/>
      <c r="M507" s="178"/>
      <c r="N507" s="178"/>
      <c r="O507" s="178"/>
      <c r="P507" s="178"/>
      <c r="Q507" s="178"/>
    </row>
    <row r="508" spans="1:17" s="179" customFormat="1" ht="30" x14ac:dyDescent="0.25">
      <c r="A508" s="195"/>
      <c r="B508" s="9" t="s">
        <v>465</v>
      </c>
      <c r="C508" s="15">
        <v>0</v>
      </c>
      <c r="D508" s="15">
        <v>0</v>
      </c>
      <c r="E508" s="15">
        <v>0</v>
      </c>
      <c r="F508" s="15">
        <v>1.65</v>
      </c>
      <c r="G508" s="15">
        <f t="shared" si="112"/>
        <v>1.8809999999999998</v>
      </c>
      <c r="H508" s="41">
        <f>+G508*$H$6</f>
        <v>0.24452999999999997</v>
      </c>
      <c r="I508" s="41">
        <f>+G508+H508</f>
        <v>2.1255299999999999</v>
      </c>
      <c r="J508" s="9"/>
      <c r="K508" s="186">
        <f t="shared" si="98"/>
        <v>0.23099999999999987</v>
      </c>
      <c r="L508" s="178"/>
      <c r="M508" s="178"/>
      <c r="N508" s="178"/>
      <c r="O508" s="178"/>
      <c r="P508" s="178"/>
      <c r="Q508" s="178"/>
    </row>
    <row r="509" spans="1:17" ht="30" x14ac:dyDescent="0.25">
      <c r="A509" s="223"/>
      <c r="B509" s="9" t="s">
        <v>466</v>
      </c>
      <c r="C509" s="15">
        <v>2</v>
      </c>
      <c r="D509" s="15">
        <v>2</v>
      </c>
      <c r="E509" s="93">
        <v>2</v>
      </c>
      <c r="F509" s="93">
        <v>2.2000000000000002</v>
      </c>
      <c r="G509" s="15">
        <f t="shared" si="112"/>
        <v>2.508</v>
      </c>
      <c r="H509" s="41">
        <f>+G509*$H$6</f>
        <v>0.32604</v>
      </c>
      <c r="I509" s="41">
        <f>+G509+H509</f>
        <v>2.8340399999999999</v>
      </c>
      <c r="J509" s="164"/>
      <c r="K509" s="186">
        <f t="shared" si="98"/>
        <v>0.30799999999999983</v>
      </c>
    </row>
    <row r="510" spans="1:17" ht="30" x14ac:dyDescent="0.25">
      <c r="A510" s="223"/>
      <c r="B510" s="9" t="s">
        <v>467</v>
      </c>
      <c r="C510" s="15">
        <v>0</v>
      </c>
      <c r="D510" s="15">
        <v>0</v>
      </c>
      <c r="E510" s="93">
        <v>0</v>
      </c>
      <c r="F510" s="93">
        <v>2.75</v>
      </c>
      <c r="G510" s="15">
        <f t="shared" si="112"/>
        <v>3.1349999999999998</v>
      </c>
      <c r="H510" s="41">
        <f>+G510*$H$6</f>
        <v>0.40754999999999997</v>
      </c>
      <c r="I510" s="41">
        <f>+G510+H510</f>
        <v>3.5425499999999999</v>
      </c>
      <c r="J510" s="164"/>
      <c r="K510" s="186">
        <f t="shared" si="98"/>
        <v>0.38499999999999979</v>
      </c>
    </row>
    <row r="511" spans="1:17" ht="30" x14ac:dyDescent="0.25">
      <c r="A511" s="223"/>
      <c r="B511" s="9" t="s">
        <v>468</v>
      </c>
      <c r="C511" s="15">
        <v>0</v>
      </c>
      <c r="D511" s="15">
        <v>0</v>
      </c>
      <c r="E511" s="93">
        <v>0</v>
      </c>
      <c r="F511" s="93" t="s">
        <v>521</v>
      </c>
      <c r="G511" s="93" t="s">
        <v>521</v>
      </c>
      <c r="H511" s="41"/>
      <c r="I511" s="41"/>
      <c r="J511" s="164"/>
      <c r="K511" s="186"/>
    </row>
    <row r="512" spans="1:17" x14ac:dyDescent="0.25">
      <c r="A512" s="223"/>
      <c r="B512" s="164"/>
      <c r="C512" s="146"/>
      <c r="D512" s="146"/>
      <c r="E512" s="146"/>
      <c r="F512" s="146"/>
      <c r="G512" s="146"/>
      <c r="H512" s="147"/>
      <c r="I512" s="147"/>
      <c r="J512" s="164"/>
      <c r="K512" s="147"/>
    </row>
    <row r="513" spans="1:11" ht="30" x14ac:dyDescent="0.25">
      <c r="A513" s="223"/>
      <c r="B513" s="9" t="s">
        <v>469</v>
      </c>
      <c r="C513" s="15">
        <v>0</v>
      </c>
      <c r="D513" s="15">
        <v>0</v>
      </c>
      <c r="E513" s="15">
        <v>0</v>
      </c>
      <c r="F513" s="15">
        <v>22</v>
      </c>
      <c r="G513" s="15">
        <f t="shared" ref="G513:G516" si="113">F513*1.14</f>
        <v>25.08</v>
      </c>
      <c r="H513" s="41">
        <f>+G513*$H$6</f>
        <v>3.2603999999999997</v>
      </c>
      <c r="I513" s="41">
        <f>+G513+H513</f>
        <v>28.340399999999999</v>
      </c>
      <c r="J513" s="164"/>
      <c r="K513" s="186">
        <f t="shared" si="98"/>
        <v>3.0799999999999983</v>
      </c>
    </row>
    <row r="514" spans="1:11" ht="30" x14ac:dyDescent="0.25">
      <c r="A514" s="223"/>
      <c r="B514" s="9" t="s">
        <v>470</v>
      </c>
      <c r="C514" s="15">
        <v>0</v>
      </c>
      <c r="D514" s="15">
        <v>0</v>
      </c>
      <c r="E514" s="15">
        <v>0</v>
      </c>
      <c r="F514" s="15">
        <v>27.5</v>
      </c>
      <c r="G514" s="15">
        <f t="shared" si="113"/>
        <v>31.349999999999998</v>
      </c>
      <c r="H514" s="41">
        <f>+G514*$H$6</f>
        <v>4.0754999999999999</v>
      </c>
      <c r="I514" s="41">
        <f>+G514+H514</f>
        <v>35.4255</v>
      </c>
      <c r="J514" s="164"/>
      <c r="K514" s="186">
        <f t="shared" si="98"/>
        <v>3.8499999999999979</v>
      </c>
    </row>
    <row r="515" spans="1:11" ht="30" x14ac:dyDescent="0.25">
      <c r="A515" s="223"/>
      <c r="B515" s="9" t="s">
        <v>471</v>
      </c>
      <c r="C515" s="15">
        <v>20</v>
      </c>
      <c r="D515" s="15">
        <v>20</v>
      </c>
      <c r="E515" s="93">
        <v>20</v>
      </c>
      <c r="F515" s="93">
        <v>49.5</v>
      </c>
      <c r="G515" s="15">
        <f t="shared" si="113"/>
        <v>56.429999999999993</v>
      </c>
      <c r="H515" s="41">
        <f>+G515*$H$6</f>
        <v>7.3358999999999996</v>
      </c>
      <c r="I515" s="41">
        <f>+G515+H515</f>
        <v>63.765899999999995</v>
      </c>
      <c r="J515" s="164"/>
      <c r="K515" s="186">
        <f t="shared" si="98"/>
        <v>6.9299999999999926</v>
      </c>
    </row>
    <row r="516" spans="1:11" ht="30" x14ac:dyDescent="0.25">
      <c r="A516" s="223"/>
      <c r="B516" s="9" t="s">
        <v>472</v>
      </c>
      <c r="C516" s="15">
        <v>0</v>
      </c>
      <c r="D516" s="15">
        <v>0</v>
      </c>
      <c r="E516" s="93">
        <v>0</v>
      </c>
      <c r="F516" s="93">
        <v>82.5</v>
      </c>
      <c r="G516" s="15">
        <f t="shared" si="113"/>
        <v>94.05</v>
      </c>
      <c r="H516" s="41">
        <f>+G516*$H$6</f>
        <v>12.2265</v>
      </c>
      <c r="I516" s="41">
        <f>+G516+H516</f>
        <v>106.2765</v>
      </c>
      <c r="J516" s="164"/>
      <c r="K516" s="186">
        <f t="shared" si="98"/>
        <v>11.549999999999997</v>
      </c>
    </row>
    <row r="517" spans="1:11" ht="30" x14ac:dyDescent="0.25">
      <c r="A517" s="223"/>
      <c r="B517" s="9" t="s">
        <v>473</v>
      </c>
      <c r="C517" s="15">
        <v>0</v>
      </c>
      <c r="D517" s="15">
        <v>0</v>
      </c>
      <c r="E517" s="93">
        <v>0</v>
      </c>
      <c r="F517" s="93" t="s">
        <v>521</v>
      </c>
      <c r="G517" s="93" t="s">
        <v>521</v>
      </c>
      <c r="H517" s="41"/>
      <c r="I517" s="41"/>
      <c r="J517" s="164"/>
      <c r="K517" s="186"/>
    </row>
    <row r="518" spans="1:11" ht="15.75" x14ac:dyDescent="0.25">
      <c r="A518" s="223"/>
      <c r="B518" s="9"/>
      <c r="C518" s="15"/>
      <c r="D518" s="15"/>
      <c r="E518" s="93"/>
      <c r="F518" s="93"/>
      <c r="G518" s="93"/>
      <c r="H518" s="41"/>
      <c r="I518" s="41"/>
      <c r="J518" s="164"/>
      <c r="K518" s="186"/>
    </row>
    <row r="519" spans="1:11" ht="30" x14ac:dyDescent="0.25">
      <c r="A519" s="223"/>
      <c r="B519" s="9" t="s">
        <v>474</v>
      </c>
      <c r="C519" s="15">
        <v>0</v>
      </c>
      <c r="D519" s="15">
        <v>0</v>
      </c>
      <c r="E519" s="15">
        <v>0</v>
      </c>
      <c r="F519" s="15">
        <v>110</v>
      </c>
      <c r="G519" s="15">
        <f t="shared" ref="G519:G522" si="114">F519*1.14</f>
        <v>125.39999999999999</v>
      </c>
      <c r="H519" s="41">
        <f>+G519*$H$6</f>
        <v>16.302</v>
      </c>
      <c r="I519" s="41">
        <f>+G519+H519</f>
        <v>141.702</v>
      </c>
      <c r="J519" s="164"/>
      <c r="K519" s="186">
        <f t="shared" ref="K519:K581" si="115">G519-F519</f>
        <v>15.399999999999991</v>
      </c>
    </row>
    <row r="520" spans="1:11" ht="30" x14ac:dyDescent="0.25">
      <c r="A520" s="223"/>
      <c r="B520" s="9" t="s">
        <v>475</v>
      </c>
      <c r="C520" s="15">
        <v>0</v>
      </c>
      <c r="D520" s="15">
        <v>0</v>
      </c>
      <c r="E520" s="15">
        <v>0</v>
      </c>
      <c r="F520" s="15">
        <v>137.5</v>
      </c>
      <c r="G520" s="15">
        <f t="shared" si="114"/>
        <v>156.75</v>
      </c>
      <c r="H520" s="41">
        <f>+G520*$H$6</f>
        <v>20.377500000000001</v>
      </c>
      <c r="I520" s="41">
        <f>+G520+H520</f>
        <v>177.1275</v>
      </c>
      <c r="J520" s="164"/>
      <c r="K520" s="186">
        <f t="shared" si="115"/>
        <v>19.25</v>
      </c>
    </row>
    <row r="521" spans="1:11" ht="30" x14ac:dyDescent="0.25">
      <c r="A521" s="223"/>
      <c r="B521" s="9" t="s">
        <v>476</v>
      </c>
      <c r="C521" s="15">
        <v>55</v>
      </c>
      <c r="D521" s="15">
        <v>55</v>
      </c>
      <c r="E521" s="93">
        <v>55</v>
      </c>
      <c r="F521" s="93">
        <v>165</v>
      </c>
      <c r="G521" s="15">
        <f t="shared" si="114"/>
        <v>188.1</v>
      </c>
      <c r="H521" s="41">
        <f>+G521*$H$6</f>
        <v>24.452999999999999</v>
      </c>
      <c r="I521" s="41">
        <f>+G521+H521</f>
        <v>212.553</v>
      </c>
      <c r="J521" s="164"/>
      <c r="K521" s="186">
        <f t="shared" si="115"/>
        <v>23.099999999999994</v>
      </c>
    </row>
    <row r="522" spans="1:11" ht="30" x14ac:dyDescent="0.25">
      <c r="A522" s="223"/>
      <c r="B522" s="9" t="s">
        <v>477</v>
      </c>
      <c r="C522" s="15">
        <v>0</v>
      </c>
      <c r="D522" s="15">
        <v>0</v>
      </c>
      <c r="E522" s="93">
        <v>0</v>
      </c>
      <c r="F522" s="93">
        <v>192.5</v>
      </c>
      <c r="G522" s="15">
        <f t="shared" si="114"/>
        <v>219.45</v>
      </c>
      <c r="H522" s="41">
        <f>+G522*$H$6</f>
        <v>28.528500000000001</v>
      </c>
      <c r="I522" s="41">
        <f>+G522+H522</f>
        <v>247.9785</v>
      </c>
      <c r="J522" s="164"/>
      <c r="K522" s="186">
        <f t="shared" si="115"/>
        <v>26.949999999999989</v>
      </c>
    </row>
    <row r="523" spans="1:11" ht="30" x14ac:dyDescent="0.25">
      <c r="A523" s="223"/>
      <c r="B523" s="9" t="s">
        <v>478</v>
      </c>
      <c r="C523" s="15">
        <v>0</v>
      </c>
      <c r="D523" s="15">
        <v>0</v>
      </c>
      <c r="E523" s="93">
        <v>0</v>
      </c>
      <c r="F523" s="93" t="s">
        <v>521</v>
      </c>
      <c r="G523" s="93" t="s">
        <v>521</v>
      </c>
      <c r="H523" s="41"/>
      <c r="I523" s="41"/>
      <c r="J523" s="164"/>
      <c r="K523" s="186"/>
    </row>
    <row r="524" spans="1:11" x14ac:dyDescent="0.25">
      <c r="A524" s="223"/>
      <c r="B524" s="164"/>
      <c r="C524" s="146"/>
      <c r="D524" s="146"/>
      <c r="E524" s="146"/>
      <c r="F524" s="146"/>
      <c r="G524" s="146"/>
      <c r="H524" s="146"/>
      <c r="I524" s="146"/>
      <c r="J524" s="164"/>
      <c r="K524" s="223"/>
    </row>
    <row r="525" spans="1:11" ht="30" x14ac:dyDescent="0.25">
      <c r="A525" s="195"/>
      <c r="B525" s="9" t="s">
        <v>479</v>
      </c>
      <c r="C525" s="15">
        <v>0</v>
      </c>
      <c r="D525" s="15">
        <v>0</v>
      </c>
      <c r="E525" s="15">
        <v>0</v>
      </c>
      <c r="F525" s="15">
        <v>1.65</v>
      </c>
      <c r="G525" s="15">
        <f t="shared" ref="G525:G528" si="116">F525*1.14</f>
        <v>1.8809999999999998</v>
      </c>
      <c r="H525" s="41">
        <f>+G525*$H$6</f>
        <v>0.24452999999999997</v>
      </c>
      <c r="I525" s="41">
        <f>+G525+H525</f>
        <v>2.1255299999999999</v>
      </c>
      <c r="J525" s="9"/>
      <c r="K525" s="186">
        <f t="shared" si="115"/>
        <v>0.23099999999999987</v>
      </c>
    </row>
    <row r="526" spans="1:11" ht="30" x14ac:dyDescent="0.25">
      <c r="A526" s="195"/>
      <c r="B526" s="9" t="s">
        <v>491</v>
      </c>
      <c r="C526" s="15">
        <v>0</v>
      </c>
      <c r="D526" s="15">
        <v>0</v>
      </c>
      <c r="E526" s="15">
        <v>0</v>
      </c>
      <c r="F526" s="15">
        <v>3.3</v>
      </c>
      <c r="G526" s="15">
        <f t="shared" si="116"/>
        <v>3.7619999999999996</v>
      </c>
      <c r="H526" s="41">
        <f>+G526*$H$6</f>
        <v>0.48905999999999994</v>
      </c>
      <c r="I526" s="41">
        <f>+G526+H526</f>
        <v>4.2510599999999998</v>
      </c>
      <c r="J526" s="9"/>
      <c r="K526" s="186">
        <f t="shared" si="115"/>
        <v>0.46199999999999974</v>
      </c>
    </row>
    <row r="527" spans="1:11" ht="30" x14ac:dyDescent="0.25">
      <c r="A527" s="223"/>
      <c r="B527" s="9" t="s">
        <v>492</v>
      </c>
      <c r="C527" s="15">
        <v>5</v>
      </c>
      <c r="D527" s="15">
        <v>5</v>
      </c>
      <c r="E527" s="93">
        <v>5</v>
      </c>
      <c r="F527" s="93">
        <v>5.5</v>
      </c>
      <c r="G527" s="15">
        <f t="shared" si="116"/>
        <v>6.27</v>
      </c>
      <c r="H527" s="41">
        <f>+G527*$H$6</f>
        <v>0.81509999999999994</v>
      </c>
      <c r="I527" s="41">
        <f>+G527+H527</f>
        <v>7.0850999999999997</v>
      </c>
      <c r="J527" s="164"/>
      <c r="K527" s="186">
        <f t="shared" si="115"/>
        <v>0.76999999999999957</v>
      </c>
    </row>
    <row r="528" spans="1:11" ht="30" x14ac:dyDescent="0.25">
      <c r="A528" s="223"/>
      <c r="B528" s="9" t="s">
        <v>493</v>
      </c>
      <c r="C528" s="15">
        <v>0</v>
      </c>
      <c r="D528" s="15">
        <v>0</v>
      </c>
      <c r="E528" s="93">
        <v>0</v>
      </c>
      <c r="F528" s="93">
        <v>8.8000000000000007</v>
      </c>
      <c r="G528" s="15">
        <f t="shared" si="116"/>
        <v>10.032</v>
      </c>
      <c r="H528" s="41">
        <f>+G528*$H$6</f>
        <v>1.30416</v>
      </c>
      <c r="I528" s="41">
        <f>+G528+H528</f>
        <v>11.33616</v>
      </c>
      <c r="J528" s="164"/>
      <c r="K528" s="186">
        <f t="shared" si="115"/>
        <v>1.2319999999999993</v>
      </c>
    </row>
    <row r="529" spans="1:11" ht="30" x14ac:dyDescent="0.25">
      <c r="A529" s="223"/>
      <c r="B529" s="9" t="s">
        <v>480</v>
      </c>
      <c r="C529" s="15">
        <v>0</v>
      </c>
      <c r="D529" s="15">
        <v>0</v>
      </c>
      <c r="E529" s="93">
        <v>0</v>
      </c>
      <c r="F529" s="93" t="s">
        <v>521</v>
      </c>
      <c r="G529" s="93" t="s">
        <v>521</v>
      </c>
      <c r="H529" s="41"/>
      <c r="I529" s="41"/>
      <c r="J529" s="164"/>
      <c r="K529" s="186"/>
    </row>
    <row r="530" spans="1:11" x14ac:dyDescent="0.25">
      <c r="A530" s="223"/>
      <c r="B530" s="164"/>
      <c r="C530" s="146"/>
      <c r="D530" s="146"/>
      <c r="E530" s="146"/>
      <c r="F530" s="146"/>
      <c r="G530" s="146"/>
      <c r="H530" s="147"/>
      <c r="I530" s="147"/>
      <c r="J530" s="164"/>
      <c r="K530" s="147"/>
    </row>
    <row r="531" spans="1:11" ht="30" x14ac:dyDescent="0.25">
      <c r="A531" s="223"/>
      <c r="B531" s="9" t="s">
        <v>481</v>
      </c>
      <c r="C531" s="15">
        <v>0</v>
      </c>
      <c r="D531" s="15">
        <v>0</v>
      </c>
      <c r="E531" s="15">
        <v>0</v>
      </c>
      <c r="F531" s="15">
        <v>40</v>
      </c>
      <c r="G531" s="15">
        <f t="shared" ref="G531:G534" si="117">F531*1.14</f>
        <v>45.599999999999994</v>
      </c>
      <c r="H531" s="41">
        <f>+G531*$H$6</f>
        <v>5.927999999999999</v>
      </c>
      <c r="I531" s="41">
        <f>+G531+H531</f>
        <v>51.527999999999992</v>
      </c>
      <c r="J531" s="164"/>
      <c r="K531" s="186">
        <f t="shared" si="115"/>
        <v>5.5999999999999943</v>
      </c>
    </row>
    <row r="532" spans="1:11" ht="30" x14ac:dyDescent="0.25">
      <c r="A532" s="223"/>
      <c r="B532" s="9" t="s">
        <v>482</v>
      </c>
      <c r="C532" s="15">
        <v>0</v>
      </c>
      <c r="D532" s="15">
        <v>0</v>
      </c>
      <c r="E532" s="15">
        <v>0</v>
      </c>
      <c r="F532" s="15">
        <v>45</v>
      </c>
      <c r="G532" s="15">
        <f t="shared" si="117"/>
        <v>51.3</v>
      </c>
      <c r="H532" s="41">
        <f>+G532*$H$6</f>
        <v>6.6689999999999996</v>
      </c>
      <c r="I532" s="41">
        <f>+G532+H532</f>
        <v>57.968999999999994</v>
      </c>
      <c r="J532" s="164"/>
      <c r="K532" s="186">
        <f t="shared" si="115"/>
        <v>6.2999999999999972</v>
      </c>
    </row>
    <row r="533" spans="1:11" ht="30" x14ac:dyDescent="0.25">
      <c r="A533" s="223"/>
      <c r="B533" s="9" t="s">
        <v>483</v>
      </c>
      <c r="C533" s="15">
        <v>35</v>
      </c>
      <c r="D533" s="15">
        <v>35</v>
      </c>
      <c r="E533" s="93">
        <v>35</v>
      </c>
      <c r="F533" s="93">
        <v>60</v>
      </c>
      <c r="G533" s="15">
        <f t="shared" si="117"/>
        <v>68.399999999999991</v>
      </c>
      <c r="H533" s="41">
        <f>+G533*$H$6</f>
        <v>8.8919999999999995</v>
      </c>
      <c r="I533" s="41">
        <f>+G533+H533</f>
        <v>77.291999999999987</v>
      </c>
      <c r="J533" s="164"/>
      <c r="K533" s="186">
        <f t="shared" si="115"/>
        <v>8.3999999999999915</v>
      </c>
    </row>
    <row r="534" spans="1:11" ht="30" x14ac:dyDescent="0.25">
      <c r="A534" s="223"/>
      <c r="B534" s="9" t="s">
        <v>484</v>
      </c>
      <c r="C534" s="15">
        <v>0</v>
      </c>
      <c r="D534" s="15">
        <v>0</v>
      </c>
      <c r="E534" s="93">
        <v>0</v>
      </c>
      <c r="F534" s="93">
        <v>100</v>
      </c>
      <c r="G534" s="15">
        <f t="shared" si="117"/>
        <v>113.99999999999999</v>
      </c>
      <c r="H534" s="41">
        <f>+G534*$H$6</f>
        <v>14.819999999999999</v>
      </c>
      <c r="I534" s="41">
        <f>+G534+H534</f>
        <v>128.82</v>
      </c>
      <c r="J534" s="164"/>
      <c r="K534" s="186">
        <f t="shared" si="115"/>
        <v>13.999999999999986</v>
      </c>
    </row>
    <row r="535" spans="1:11" ht="30" x14ac:dyDescent="0.25">
      <c r="A535" s="223"/>
      <c r="B535" s="9" t="s">
        <v>485</v>
      </c>
      <c r="C535" s="15">
        <v>0</v>
      </c>
      <c r="D535" s="15">
        <v>0</v>
      </c>
      <c r="E535" s="93">
        <v>0</v>
      </c>
      <c r="F535" s="93" t="s">
        <v>521</v>
      </c>
      <c r="G535" s="93" t="s">
        <v>521</v>
      </c>
      <c r="H535" s="41"/>
      <c r="I535" s="41"/>
      <c r="J535" s="164"/>
      <c r="K535" s="186"/>
    </row>
    <row r="536" spans="1:11" ht="15.75" x14ac:dyDescent="0.25">
      <c r="A536" s="223"/>
      <c r="B536" s="9"/>
      <c r="C536" s="15"/>
      <c r="D536" s="15"/>
      <c r="E536" s="93"/>
      <c r="F536" s="93"/>
      <c r="G536" s="93"/>
      <c r="H536" s="41"/>
      <c r="I536" s="41"/>
      <c r="J536" s="164"/>
      <c r="K536" s="186"/>
    </row>
    <row r="537" spans="1:11" ht="30" x14ac:dyDescent="0.25">
      <c r="A537" s="223"/>
      <c r="B537" s="9" t="s">
        <v>486</v>
      </c>
      <c r="C537" s="15">
        <v>0</v>
      </c>
      <c r="D537" s="15">
        <v>0</v>
      </c>
      <c r="E537" s="15">
        <v>0</v>
      </c>
      <c r="F537" s="15">
        <v>165</v>
      </c>
      <c r="G537" s="15">
        <f t="shared" ref="G537:G540" si="118">F537*1.14</f>
        <v>188.1</v>
      </c>
      <c r="H537" s="41">
        <f>+G537*$H$6</f>
        <v>24.452999999999999</v>
      </c>
      <c r="I537" s="41">
        <f>+G537+H537</f>
        <v>212.553</v>
      </c>
      <c r="J537" s="164"/>
      <c r="K537" s="186">
        <f t="shared" si="115"/>
        <v>23.099999999999994</v>
      </c>
    </row>
    <row r="538" spans="1:11" ht="30" x14ac:dyDescent="0.25">
      <c r="A538" s="223"/>
      <c r="B538" s="9" t="s">
        <v>487</v>
      </c>
      <c r="C538" s="15">
        <v>0</v>
      </c>
      <c r="D538" s="15">
        <v>0</v>
      </c>
      <c r="E538" s="15">
        <v>0</v>
      </c>
      <c r="F538" s="15">
        <v>192</v>
      </c>
      <c r="G538" s="15">
        <f t="shared" si="118"/>
        <v>218.88</v>
      </c>
      <c r="H538" s="41">
        <f>+G538*$H$6</f>
        <v>28.4544</v>
      </c>
      <c r="I538" s="41">
        <f>+G538+H538</f>
        <v>247.33439999999999</v>
      </c>
      <c r="J538" s="164"/>
      <c r="K538" s="186">
        <f t="shared" si="115"/>
        <v>26.879999999999995</v>
      </c>
    </row>
    <row r="539" spans="1:11" ht="30" x14ac:dyDescent="0.25">
      <c r="A539" s="223"/>
      <c r="B539" s="9" t="s">
        <v>488</v>
      </c>
      <c r="C539" s="15">
        <v>100</v>
      </c>
      <c r="D539" s="15">
        <v>100</v>
      </c>
      <c r="E539" s="93">
        <v>100</v>
      </c>
      <c r="F539" s="93">
        <v>275</v>
      </c>
      <c r="G539" s="15">
        <f t="shared" si="118"/>
        <v>313.5</v>
      </c>
      <c r="H539" s="41">
        <f>+G539*$H$6</f>
        <v>40.755000000000003</v>
      </c>
      <c r="I539" s="41">
        <f>+G539+H539</f>
        <v>354.255</v>
      </c>
      <c r="J539" s="164"/>
      <c r="K539" s="186">
        <f t="shared" si="115"/>
        <v>38.5</v>
      </c>
    </row>
    <row r="540" spans="1:11" ht="30" x14ac:dyDescent="0.25">
      <c r="A540" s="223"/>
      <c r="B540" s="9" t="s">
        <v>489</v>
      </c>
      <c r="C540" s="15">
        <v>0</v>
      </c>
      <c r="D540" s="15">
        <v>0</v>
      </c>
      <c r="E540" s="93">
        <v>0</v>
      </c>
      <c r="F540" s="93">
        <v>330</v>
      </c>
      <c r="G540" s="15">
        <f t="shared" si="118"/>
        <v>376.2</v>
      </c>
      <c r="H540" s="41">
        <f>+G540*$H$6</f>
        <v>48.905999999999999</v>
      </c>
      <c r="I540" s="41">
        <f>+G540+H540</f>
        <v>425.10599999999999</v>
      </c>
      <c r="J540" s="164"/>
      <c r="K540" s="186">
        <f t="shared" si="115"/>
        <v>46.199999999999989</v>
      </c>
    </row>
    <row r="541" spans="1:11" ht="30" x14ac:dyDescent="0.25">
      <c r="A541" s="223"/>
      <c r="B541" s="9" t="s">
        <v>490</v>
      </c>
      <c r="C541" s="15">
        <v>0</v>
      </c>
      <c r="D541" s="15">
        <v>0</v>
      </c>
      <c r="E541" s="93">
        <v>0</v>
      </c>
      <c r="F541" s="93" t="s">
        <v>521</v>
      </c>
      <c r="G541" s="93" t="s">
        <v>521</v>
      </c>
      <c r="H541" s="41"/>
      <c r="I541" s="41"/>
      <c r="J541" s="164"/>
      <c r="K541" s="186"/>
    </row>
    <row r="542" spans="1:11" x14ac:dyDescent="0.25">
      <c r="A542" s="223"/>
      <c r="B542" s="164"/>
      <c r="C542" s="146"/>
      <c r="D542" s="146"/>
      <c r="E542" s="146"/>
      <c r="F542" s="146"/>
      <c r="G542" s="146"/>
      <c r="H542" s="146"/>
      <c r="I542" s="146"/>
      <c r="J542" s="164"/>
      <c r="K542" s="223"/>
    </row>
    <row r="543" spans="1:11" ht="30" x14ac:dyDescent="0.25">
      <c r="A543" s="195"/>
      <c r="B543" s="9" t="s">
        <v>494</v>
      </c>
      <c r="C543" s="15">
        <v>0</v>
      </c>
      <c r="D543" s="15">
        <v>0</v>
      </c>
      <c r="E543" s="15">
        <v>0</v>
      </c>
      <c r="F543" s="15">
        <v>2.2000000000000002</v>
      </c>
      <c r="G543" s="15">
        <f t="shared" ref="G543:G546" si="119">F543*1.14</f>
        <v>2.508</v>
      </c>
      <c r="H543" s="41">
        <f>+G543*$H$6</f>
        <v>0.32604</v>
      </c>
      <c r="I543" s="41">
        <f>+G543+H543</f>
        <v>2.8340399999999999</v>
      </c>
      <c r="J543" s="9"/>
      <c r="K543" s="186">
        <f t="shared" si="115"/>
        <v>0.30799999999999983</v>
      </c>
    </row>
    <row r="544" spans="1:11" ht="30" x14ac:dyDescent="0.25">
      <c r="A544" s="195"/>
      <c r="B544" s="9" t="s">
        <v>495</v>
      </c>
      <c r="C544" s="15">
        <v>0</v>
      </c>
      <c r="D544" s="15">
        <v>0</v>
      </c>
      <c r="E544" s="15">
        <v>0</v>
      </c>
      <c r="F544" s="15">
        <v>4.4000000000000004</v>
      </c>
      <c r="G544" s="15">
        <f t="shared" si="119"/>
        <v>5.016</v>
      </c>
      <c r="H544" s="41">
        <f>+G544*$H$6</f>
        <v>0.65207999999999999</v>
      </c>
      <c r="I544" s="41">
        <f>+G544+H544</f>
        <v>5.6680799999999998</v>
      </c>
      <c r="J544" s="9"/>
      <c r="K544" s="186">
        <f t="shared" si="115"/>
        <v>0.61599999999999966</v>
      </c>
    </row>
    <row r="545" spans="1:11" ht="30" x14ac:dyDescent="0.25">
      <c r="A545" s="223"/>
      <c r="B545" s="9" t="s">
        <v>496</v>
      </c>
      <c r="C545" s="15">
        <v>0</v>
      </c>
      <c r="D545" s="15">
        <v>0</v>
      </c>
      <c r="E545" s="15">
        <v>0</v>
      </c>
      <c r="F545" s="15">
        <v>6.6</v>
      </c>
      <c r="G545" s="15">
        <f t="shared" si="119"/>
        <v>7.5239999999999991</v>
      </c>
      <c r="H545" s="41">
        <f>+G545*$H$6</f>
        <v>0.97811999999999988</v>
      </c>
      <c r="I545" s="41">
        <f>+G545+H545</f>
        <v>8.5021199999999997</v>
      </c>
      <c r="J545" s="164"/>
      <c r="K545" s="186">
        <f t="shared" si="115"/>
        <v>0.92399999999999949</v>
      </c>
    </row>
    <row r="546" spans="1:11" ht="30" x14ac:dyDescent="0.25">
      <c r="A546" s="223"/>
      <c r="B546" s="9" t="s">
        <v>497</v>
      </c>
      <c r="C546" s="15">
        <v>0</v>
      </c>
      <c r="D546" s="15">
        <v>0</v>
      </c>
      <c r="E546" s="15">
        <v>0</v>
      </c>
      <c r="F546" s="15">
        <v>11</v>
      </c>
      <c r="G546" s="15">
        <f t="shared" si="119"/>
        <v>12.54</v>
      </c>
      <c r="H546" s="41">
        <f>+G546*$H$6</f>
        <v>1.6301999999999999</v>
      </c>
      <c r="I546" s="41">
        <f>+G546+H546</f>
        <v>14.170199999999999</v>
      </c>
      <c r="J546" s="164"/>
      <c r="K546" s="186">
        <f t="shared" si="115"/>
        <v>1.5399999999999991</v>
      </c>
    </row>
    <row r="547" spans="1:11" ht="30" x14ac:dyDescent="0.25">
      <c r="A547" s="223"/>
      <c r="B547" s="9" t="s">
        <v>498</v>
      </c>
      <c r="C547" s="15">
        <v>0</v>
      </c>
      <c r="D547" s="15">
        <v>0</v>
      </c>
      <c r="E547" s="15">
        <v>0</v>
      </c>
      <c r="F547" s="15" t="s">
        <v>521</v>
      </c>
      <c r="G547" s="15" t="s">
        <v>521</v>
      </c>
      <c r="H547" s="41"/>
      <c r="I547" s="41"/>
      <c r="J547" s="164"/>
      <c r="K547" s="186"/>
    </row>
    <row r="548" spans="1:11" x14ac:dyDescent="0.25">
      <c r="A548" s="223"/>
      <c r="B548" s="164"/>
      <c r="C548" s="146"/>
      <c r="D548" s="146"/>
      <c r="E548" s="146"/>
      <c r="F548" s="146"/>
      <c r="G548" s="146"/>
      <c r="H548" s="147"/>
      <c r="I548" s="147"/>
      <c r="J548" s="164"/>
      <c r="K548" s="147"/>
    </row>
    <row r="549" spans="1:11" ht="30" x14ac:dyDescent="0.25">
      <c r="A549" s="223"/>
      <c r="B549" s="9" t="s">
        <v>499</v>
      </c>
      <c r="C549" s="15">
        <v>0</v>
      </c>
      <c r="D549" s="15">
        <v>0</v>
      </c>
      <c r="E549" s="15">
        <v>0</v>
      </c>
      <c r="F549" s="15">
        <v>55</v>
      </c>
      <c r="G549" s="15">
        <f t="shared" ref="G549:G552" si="120">F549*1.14</f>
        <v>62.699999999999996</v>
      </c>
      <c r="H549" s="41">
        <f>+G549*$H$6</f>
        <v>8.1509999999999998</v>
      </c>
      <c r="I549" s="41">
        <f>+G549+H549</f>
        <v>70.850999999999999</v>
      </c>
      <c r="J549" s="164"/>
      <c r="K549" s="186">
        <f t="shared" si="115"/>
        <v>7.6999999999999957</v>
      </c>
    </row>
    <row r="550" spans="1:11" ht="30" x14ac:dyDescent="0.25">
      <c r="A550" s="223"/>
      <c r="B550" s="9" t="s">
        <v>500</v>
      </c>
      <c r="C550" s="15">
        <v>0</v>
      </c>
      <c r="D550" s="15">
        <v>0</v>
      </c>
      <c r="E550" s="15">
        <v>0</v>
      </c>
      <c r="F550" s="15">
        <v>66</v>
      </c>
      <c r="G550" s="15">
        <f t="shared" si="120"/>
        <v>75.239999999999995</v>
      </c>
      <c r="H550" s="41">
        <f>+G550*$H$6</f>
        <v>9.7812000000000001</v>
      </c>
      <c r="I550" s="41">
        <f>+G550+H550</f>
        <v>85.021199999999993</v>
      </c>
      <c r="J550" s="164"/>
      <c r="K550" s="186">
        <f t="shared" si="115"/>
        <v>9.2399999999999949</v>
      </c>
    </row>
    <row r="551" spans="1:11" ht="30" x14ac:dyDescent="0.25">
      <c r="A551" s="223"/>
      <c r="B551" s="9" t="s">
        <v>501</v>
      </c>
      <c r="C551" s="15">
        <v>0</v>
      </c>
      <c r="D551" s="15">
        <v>0</v>
      </c>
      <c r="E551" s="15">
        <v>0</v>
      </c>
      <c r="F551" s="15">
        <v>82.5</v>
      </c>
      <c r="G551" s="15">
        <f t="shared" si="120"/>
        <v>94.05</v>
      </c>
      <c r="H551" s="41">
        <f>+G551*$H$6</f>
        <v>12.2265</v>
      </c>
      <c r="I551" s="41">
        <f>+G551+H551</f>
        <v>106.2765</v>
      </c>
      <c r="J551" s="164"/>
      <c r="K551" s="186">
        <f t="shared" si="115"/>
        <v>11.549999999999997</v>
      </c>
    </row>
    <row r="552" spans="1:11" ht="30" x14ac:dyDescent="0.25">
      <c r="A552" s="223"/>
      <c r="B552" s="9" t="s">
        <v>502</v>
      </c>
      <c r="C552" s="15">
        <v>0</v>
      </c>
      <c r="D552" s="15">
        <v>0</v>
      </c>
      <c r="E552" s="15">
        <v>0</v>
      </c>
      <c r="F552" s="15">
        <v>165</v>
      </c>
      <c r="G552" s="15">
        <f t="shared" si="120"/>
        <v>188.1</v>
      </c>
      <c r="H552" s="41">
        <f>+G552*$H$6</f>
        <v>24.452999999999999</v>
      </c>
      <c r="I552" s="41">
        <f>+G552+H552</f>
        <v>212.553</v>
      </c>
      <c r="J552" s="164"/>
      <c r="K552" s="186">
        <f t="shared" si="115"/>
        <v>23.099999999999994</v>
      </c>
    </row>
    <row r="553" spans="1:11" ht="30" x14ac:dyDescent="0.25">
      <c r="A553" s="223"/>
      <c r="B553" s="9" t="s">
        <v>503</v>
      </c>
      <c r="C553" s="15">
        <v>0</v>
      </c>
      <c r="D553" s="15">
        <v>0</v>
      </c>
      <c r="E553" s="15">
        <v>0</v>
      </c>
      <c r="F553" s="15" t="s">
        <v>521</v>
      </c>
      <c r="G553" s="15" t="s">
        <v>521</v>
      </c>
      <c r="H553" s="41"/>
      <c r="I553" s="41"/>
      <c r="J553" s="164"/>
      <c r="K553" s="186"/>
    </row>
    <row r="554" spans="1:11" ht="15.75" x14ac:dyDescent="0.25">
      <c r="A554" s="223"/>
      <c r="B554" s="9"/>
      <c r="C554" s="15"/>
      <c r="D554" s="15"/>
      <c r="E554" s="93"/>
      <c r="F554" s="93"/>
      <c r="G554" s="93"/>
      <c r="H554" s="41"/>
      <c r="I554" s="41"/>
      <c r="J554" s="164"/>
      <c r="K554" s="186"/>
    </row>
    <row r="555" spans="1:11" ht="30" x14ac:dyDescent="0.25">
      <c r="A555" s="223"/>
      <c r="B555" s="9" t="s">
        <v>504</v>
      </c>
      <c r="C555" s="15">
        <v>0</v>
      </c>
      <c r="D555" s="15">
        <v>0</v>
      </c>
      <c r="E555" s="15">
        <v>0</v>
      </c>
      <c r="F555" s="15">
        <v>220</v>
      </c>
      <c r="G555" s="15">
        <f t="shared" ref="G555:G558" si="121">F555*1.14</f>
        <v>250.79999999999998</v>
      </c>
      <c r="H555" s="41">
        <f>+G555*$H$6</f>
        <v>32.603999999999999</v>
      </c>
      <c r="I555" s="41">
        <f>+G555+H555</f>
        <v>283.404</v>
      </c>
      <c r="J555" s="164"/>
      <c r="K555" s="186">
        <f t="shared" si="115"/>
        <v>30.799999999999983</v>
      </c>
    </row>
    <row r="556" spans="1:11" ht="30" x14ac:dyDescent="0.25">
      <c r="A556" s="223"/>
      <c r="B556" s="9" t="s">
        <v>505</v>
      </c>
      <c r="C556" s="15">
        <v>0</v>
      </c>
      <c r="D556" s="15">
        <v>0</v>
      </c>
      <c r="E556" s="15">
        <v>0</v>
      </c>
      <c r="F556" s="15">
        <v>247.5</v>
      </c>
      <c r="G556" s="15">
        <f t="shared" si="121"/>
        <v>282.14999999999998</v>
      </c>
      <c r="H556" s="41">
        <f>+G556*$H$6</f>
        <v>36.679499999999997</v>
      </c>
      <c r="I556" s="41">
        <f>+G556+H556</f>
        <v>318.8295</v>
      </c>
      <c r="J556" s="164"/>
      <c r="K556" s="186">
        <f t="shared" si="115"/>
        <v>34.649999999999977</v>
      </c>
    </row>
    <row r="557" spans="1:11" ht="30" x14ac:dyDescent="0.25">
      <c r="A557" s="223"/>
      <c r="B557" s="9" t="s">
        <v>506</v>
      </c>
      <c r="C557" s="15">
        <v>0</v>
      </c>
      <c r="D557" s="15">
        <v>0</v>
      </c>
      <c r="E557" s="15">
        <v>0</v>
      </c>
      <c r="F557" s="15">
        <v>302.5</v>
      </c>
      <c r="G557" s="15">
        <f t="shared" si="121"/>
        <v>344.84999999999997</v>
      </c>
      <c r="H557" s="41">
        <f>+G557*$H$6</f>
        <v>44.830499999999994</v>
      </c>
      <c r="I557" s="41">
        <f>+G557+H557</f>
        <v>389.68049999999994</v>
      </c>
      <c r="J557" s="164"/>
      <c r="K557" s="186">
        <f t="shared" si="115"/>
        <v>42.349999999999966</v>
      </c>
    </row>
    <row r="558" spans="1:11" ht="30" x14ac:dyDescent="0.25">
      <c r="A558" s="223"/>
      <c r="B558" s="9" t="s">
        <v>507</v>
      </c>
      <c r="C558" s="15">
        <v>0</v>
      </c>
      <c r="D558" s="15">
        <v>0</v>
      </c>
      <c r="E558" s="15">
        <v>0</v>
      </c>
      <c r="F558" s="15">
        <v>385</v>
      </c>
      <c r="G558" s="15">
        <f t="shared" si="121"/>
        <v>438.9</v>
      </c>
      <c r="H558" s="41">
        <f>+G558*$H$6</f>
        <v>57.057000000000002</v>
      </c>
      <c r="I558" s="41">
        <f>+G558+H558</f>
        <v>495.95699999999999</v>
      </c>
      <c r="J558" s="164"/>
      <c r="K558" s="186">
        <f t="shared" si="115"/>
        <v>53.899999999999977</v>
      </c>
    </row>
    <row r="559" spans="1:11" ht="30" x14ac:dyDescent="0.25">
      <c r="A559" s="223"/>
      <c r="B559" s="9" t="s">
        <v>508</v>
      </c>
      <c r="C559" s="15">
        <v>0</v>
      </c>
      <c r="D559" s="15">
        <v>0</v>
      </c>
      <c r="E559" s="15">
        <v>0</v>
      </c>
      <c r="F559" s="15" t="s">
        <v>521</v>
      </c>
      <c r="G559" s="15" t="s">
        <v>521</v>
      </c>
      <c r="H559" s="41"/>
      <c r="I559" s="41"/>
      <c r="J559" s="164"/>
      <c r="K559" s="186"/>
    </row>
    <row r="560" spans="1:11" x14ac:dyDescent="0.25">
      <c r="A560" s="223"/>
      <c r="B560" s="164"/>
      <c r="C560" s="146"/>
      <c r="D560" s="146"/>
      <c r="E560" s="146"/>
      <c r="F560" s="146"/>
      <c r="G560" s="146"/>
      <c r="H560" s="146"/>
      <c r="I560" s="146"/>
      <c r="J560" s="164"/>
      <c r="K560" s="223"/>
    </row>
    <row r="561" spans="1:11" ht="15.75" x14ac:dyDescent="0.25">
      <c r="A561" s="223"/>
      <c r="B561" s="57" t="s">
        <v>509</v>
      </c>
      <c r="C561" s="15"/>
      <c r="D561" s="15"/>
      <c r="E561" s="15"/>
      <c r="F561" s="15"/>
      <c r="G561" s="15"/>
      <c r="H561" s="41"/>
      <c r="I561" s="41"/>
      <c r="J561" s="164"/>
      <c r="K561" s="186"/>
    </row>
    <row r="562" spans="1:11" ht="15.75" x14ac:dyDescent="0.25">
      <c r="A562" s="223"/>
      <c r="B562" s="9" t="s">
        <v>510</v>
      </c>
      <c r="C562" s="15">
        <v>0</v>
      </c>
      <c r="D562" s="15">
        <v>0</v>
      </c>
      <c r="E562" s="15">
        <v>0</v>
      </c>
      <c r="F562" s="15">
        <v>27.5</v>
      </c>
      <c r="G562" s="15">
        <f t="shared" ref="G562:G565" si="122">F562*1.14</f>
        <v>31.349999999999998</v>
      </c>
      <c r="H562" s="41">
        <f>+G562*$H$6</f>
        <v>4.0754999999999999</v>
      </c>
      <c r="I562" s="41">
        <f>+G562+H562</f>
        <v>35.4255</v>
      </c>
      <c r="J562" s="164"/>
      <c r="K562" s="186">
        <f t="shared" si="115"/>
        <v>3.8499999999999979</v>
      </c>
    </row>
    <row r="563" spans="1:11" ht="15.75" x14ac:dyDescent="0.25">
      <c r="A563" s="223"/>
      <c r="B563" s="9" t="s">
        <v>511</v>
      </c>
      <c r="C563" s="15">
        <v>0</v>
      </c>
      <c r="D563" s="15">
        <v>0</v>
      </c>
      <c r="E563" s="15">
        <v>0</v>
      </c>
      <c r="F563" s="15">
        <v>55</v>
      </c>
      <c r="G563" s="15">
        <f t="shared" si="122"/>
        <v>62.699999999999996</v>
      </c>
      <c r="H563" s="41">
        <f>+G563*$H$6</f>
        <v>8.1509999999999998</v>
      </c>
      <c r="I563" s="41">
        <f>+G563+H563</f>
        <v>70.850999999999999</v>
      </c>
      <c r="J563" s="164"/>
      <c r="K563" s="186">
        <f t="shared" si="115"/>
        <v>7.6999999999999957</v>
      </c>
    </row>
    <row r="564" spans="1:11" ht="15.75" x14ac:dyDescent="0.25">
      <c r="A564" s="223"/>
      <c r="B564" s="9" t="s">
        <v>512</v>
      </c>
      <c r="C564" s="15">
        <v>0</v>
      </c>
      <c r="D564" s="15">
        <v>0</v>
      </c>
      <c r="E564" s="15">
        <v>0</v>
      </c>
      <c r="F564" s="15">
        <v>99</v>
      </c>
      <c r="G564" s="15">
        <f t="shared" si="122"/>
        <v>112.85999999999999</v>
      </c>
      <c r="H564" s="41">
        <f>+G564*$H$6</f>
        <v>14.671799999999999</v>
      </c>
      <c r="I564" s="41">
        <f>+G564+H564</f>
        <v>127.53179999999999</v>
      </c>
      <c r="J564" s="164"/>
      <c r="K564" s="186">
        <f t="shared" si="115"/>
        <v>13.859999999999985</v>
      </c>
    </row>
    <row r="565" spans="1:11" ht="15.75" x14ac:dyDescent="0.25">
      <c r="A565" s="223"/>
      <c r="B565" s="9" t="s">
        <v>513</v>
      </c>
      <c r="C565" s="15">
        <v>0</v>
      </c>
      <c r="D565" s="15">
        <v>0</v>
      </c>
      <c r="E565" s="15">
        <v>0</v>
      </c>
      <c r="F565" s="15">
        <v>495</v>
      </c>
      <c r="G565" s="15">
        <f t="shared" si="122"/>
        <v>564.29999999999995</v>
      </c>
      <c r="H565" s="41">
        <f>+G565*$H$6</f>
        <v>73.358999999999995</v>
      </c>
      <c r="I565" s="41">
        <f>+G565+H565</f>
        <v>637.65899999999999</v>
      </c>
      <c r="J565" s="164"/>
      <c r="K565" s="186">
        <f t="shared" si="115"/>
        <v>69.299999999999955</v>
      </c>
    </row>
    <row r="566" spans="1:11" x14ac:dyDescent="0.25">
      <c r="A566" s="223"/>
      <c r="B566" s="164"/>
      <c r="C566" s="146"/>
      <c r="D566" s="146"/>
      <c r="E566" s="146"/>
      <c r="F566" s="146"/>
      <c r="G566" s="146"/>
      <c r="H566" s="146"/>
      <c r="I566" s="146"/>
      <c r="J566" s="164"/>
      <c r="K566" s="223"/>
    </row>
    <row r="567" spans="1:11" ht="15.75" x14ac:dyDescent="0.25">
      <c r="A567" s="223"/>
      <c r="B567" s="57" t="s">
        <v>514</v>
      </c>
      <c r="C567" s="15"/>
      <c r="D567" s="15"/>
      <c r="E567" s="15"/>
      <c r="F567" s="15"/>
      <c r="G567" s="15"/>
      <c r="H567" s="41"/>
      <c r="I567" s="41"/>
      <c r="J567" s="164"/>
      <c r="K567" s="186"/>
    </row>
    <row r="568" spans="1:11" ht="57" x14ac:dyDescent="0.25">
      <c r="A568" s="223"/>
      <c r="B568" s="9" t="s">
        <v>510</v>
      </c>
      <c r="C568" s="15">
        <v>0</v>
      </c>
      <c r="D568" s="15">
        <v>0</v>
      </c>
      <c r="E568" s="15">
        <v>0</v>
      </c>
      <c r="F568" s="15">
        <v>52.8</v>
      </c>
      <c r="G568" s="15">
        <f t="shared" ref="G568:G571" si="123">F568*1.14</f>
        <v>60.191999999999993</v>
      </c>
      <c r="H568" s="41">
        <f>+G568*$H$6</f>
        <v>7.824959999999999</v>
      </c>
      <c r="I568" s="41">
        <f>+G568+H568</f>
        <v>68.016959999999997</v>
      </c>
      <c r="J568" s="225" t="s">
        <v>515</v>
      </c>
      <c r="K568" s="41">
        <f t="shared" si="115"/>
        <v>7.3919999999999959</v>
      </c>
    </row>
    <row r="569" spans="1:11" ht="15.75" x14ac:dyDescent="0.25">
      <c r="A569" s="223"/>
      <c r="B569" s="9" t="s">
        <v>511</v>
      </c>
      <c r="C569" s="15">
        <v>0</v>
      </c>
      <c r="D569" s="15">
        <v>0</v>
      </c>
      <c r="E569" s="15">
        <v>0</v>
      </c>
      <c r="F569" s="15">
        <v>137.5</v>
      </c>
      <c r="G569" s="15">
        <f t="shared" si="123"/>
        <v>156.75</v>
      </c>
      <c r="H569" s="41">
        <f>+G569*$H$6</f>
        <v>20.377500000000001</v>
      </c>
      <c r="I569" s="41">
        <f>+G569+H569</f>
        <v>177.1275</v>
      </c>
      <c r="J569" s="164"/>
      <c r="K569" s="186">
        <f t="shared" si="115"/>
        <v>19.25</v>
      </c>
    </row>
    <row r="570" spans="1:11" ht="15.75" x14ac:dyDescent="0.25">
      <c r="A570" s="223"/>
      <c r="B570" s="9" t="s">
        <v>512</v>
      </c>
      <c r="C570" s="15">
        <v>0</v>
      </c>
      <c r="D570" s="15">
        <v>0</v>
      </c>
      <c r="E570" s="15">
        <v>0</v>
      </c>
      <c r="F570" s="15">
        <v>275</v>
      </c>
      <c r="G570" s="15">
        <f t="shared" si="123"/>
        <v>313.5</v>
      </c>
      <c r="H570" s="41">
        <f>+G570*$H$6</f>
        <v>40.755000000000003</v>
      </c>
      <c r="I570" s="41">
        <f>+G570+H570</f>
        <v>354.255</v>
      </c>
      <c r="J570" s="164"/>
      <c r="K570" s="186">
        <f t="shared" si="115"/>
        <v>38.5</v>
      </c>
    </row>
    <row r="571" spans="1:11" ht="15.75" x14ac:dyDescent="0.25">
      <c r="A571" s="223"/>
      <c r="B571" s="9" t="s">
        <v>513</v>
      </c>
      <c r="C571" s="15">
        <v>0</v>
      </c>
      <c r="D571" s="15">
        <v>0</v>
      </c>
      <c r="E571" s="15">
        <v>0</v>
      </c>
      <c r="F571" s="15">
        <v>687.5</v>
      </c>
      <c r="G571" s="15">
        <f t="shared" si="123"/>
        <v>783.74999999999989</v>
      </c>
      <c r="H571" s="41">
        <f>+G571*$H$6</f>
        <v>101.88749999999999</v>
      </c>
      <c r="I571" s="41">
        <f>+G571+H571</f>
        <v>885.63749999999982</v>
      </c>
      <c r="J571" s="164"/>
      <c r="K571" s="186">
        <f t="shared" si="115"/>
        <v>96.249999999999886</v>
      </c>
    </row>
    <row r="572" spans="1:11" x14ac:dyDescent="0.25">
      <c r="A572" s="223"/>
      <c r="B572" s="164"/>
      <c r="C572" s="146"/>
      <c r="D572" s="146"/>
      <c r="E572" s="146"/>
      <c r="F572" s="146"/>
      <c r="G572" s="146"/>
      <c r="H572" s="146"/>
      <c r="I572" s="146"/>
      <c r="J572" s="164"/>
      <c r="K572" s="223"/>
    </row>
    <row r="573" spans="1:11" ht="15.75" x14ac:dyDescent="0.25">
      <c r="A573" s="223"/>
      <c r="B573" s="57" t="s">
        <v>516</v>
      </c>
      <c r="C573" s="15"/>
      <c r="D573" s="15"/>
      <c r="E573" s="15"/>
      <c r="F573" s="15"/>
      <c r="G573" s="15"/>
      <c r="H573" s="41"/>
      <c r="I573" s="41"/>
      <c r="J573" s="164"/>
      <c r="K573" s="186"/>
    </row>
    <row r="574" spans="1:11" ht="15.75" x14ac:dyDescent="0.25">
      <c r="A574" s="223"/>
      <c r="B574" s="9" t="s">
        <v>518</v>
      </c>
      <c r="C574" s="15">
        <v>0</v>
      </c>
      <c r="D574" s="15">
        <v>0</v>
      </c>
      <c r="E574" s="15">
        <v>0</v>
      </c>
      <c r="F574" s="15">
        <v>192.5</v>
      </c>
      <c r="G574" s="15">
        <f t="shared" ref="G574:G575" si="124">F574*1.14</f>
        <v>219.45</v>
      </c>
      <c r="H574" s="41">
        <f>+G574*$H$6</f>
        <v>28.528500000000001</v>
      </c>
      <c r="I574" s="41">
        <f>+G574+H574</f>
        <v>247.9785</v>
      </c>
      <c r="J574" s="164"/>
      <c r="K574" s="186">
        <f t="shared" si="115"/>
        <v>26.949999999999989</v>
      </c>
    </row>
    <row r="575" spans="1:11" ht="15.75" x14ac:dyDescent="0.25">
      <c r="A575" s="223"/>
      <c r="B575" s="9" t="s">
        <v>519</v>
      </c>
      <c r="C575" s="15">
        <v>0</v>
      </c>
      <c r="D575" s="15">
        <v>0</v>
      </c>
      <c r="E575" s="15">
        <v>0</v>
      </c>
      <c r="F575" s="15">
        <v>192.5</v>
      </c>
      <c r="G575" s="15">
        <f t="shared" si="124"/>
        <v>219.45</v>
      </c>
      <c r="H575" s="41">
        <f>+G575*$H$6</f>
        <v>28.528500000000001</v>
      </c>
      <c r="I575" s="41">
        <f>+G575+H575</f>
        <v>247.9785</v>
      </c>
      <c r="J575" s="164"/>
      <c r="K575" s="186">
        <f t="shared" si="115"/>
        <v>26.949999999999989</v>
      </c>
    </row>
    <row r="576" spans="1:11" ht="30" x14ac:dyDescent="0.25">
      <c r="A576" s="223"/>
      <c r="B576" s="9" t="s">
        <v>520</v>
      </c>
      <c r="C576" s="15">
        <v>0</v>
      </c>
      <c r="D576" s="15">
        <v>0</v>
      </c>
      <c r="E576" s="15">
        <v>0</v>
      </c>
      <c r="F576" s="15" t="s">
        <v>521</v>
      </c>
      <c r="G576" s="15" t="s">
        <v>521</v>
      </c>
      <c r="H576" s="41"/>
      <c r="I576" s="41"/>
      <c r="J576" s="164"/>
      <c r="K576" s="186"/>
    </row>
    <row r="577" spans="1:11" x14ac:dyDescent="0.25">
      <c r="A577" s="223"/>
      <c r="B577" s="164"/>
      <c r="C577" s="146"/>
      <c r="D577" s="146"/>
      <c r="E577" s="146"/>
      <c r="F577" s="146"/>
      <c r="G577" s="146"/>
      <c r="H577" s="146"/>
      <c r="I577" s="146"/>
      <c r="J577" s="164"/>
      <c r="K577" s="223"/>
    </row>
    <row r="578" spans="1:11" ht="15.75" x14ac:dyDescent="0.25">
      <c r="A578" s="223"/>
      <c r="B578" s="57" t="s">
        <v>517</v>
      </c>
      <c r="C578" s="15"/>
      <c r="D578" s="15"/>
      <c r="E578" s="15"/>
      <c r="F578" s="15"/>
      <c r="G578" s="15"/>
      <c r="H578" s="41"/>
      <c r="I578" s="41"/>
      <c r="J578" s="164"/>
      <c r="K578" s="186"/>
    </row>
    <row r="579" spans="1:11" ht="15.75" x14ac:dyDescent="0.25">
      <c r="A579" s="223"/>
      <c r="B579" s="9" t="s">
        <v>522</v>
      </c>
      <c r="C579" s="15">
        <v>0</v>
      </c>
      <c r="D579" s="15">
        <v>0</v>
      </c>
      <c r="E579" s="15">
        <v>0</v>
      </c>
      <c r="F579" s="15">
        <v>550</v>
      </c>
      <c r="G579" s="15">
        <f t="shared" ref="G579:G581" si="125">F579*1.14</f>
        <v>627</v>
      </c>
      <c r="H579" s="41">
        <f>+G579*$H$6</f>
        <v>81.510000000000005</v>
      </c>
      <c r="I579" s="41">
        <f>+G579+H579</f>
        <v>708.51</v>
      </c>
      <c r="J579" s="164"/>
      <c r="K579" s="186">
        <f t="shared" si="115"/>
        <v>77</v>
      </c>
    </row>
    <row r="580" spans="1:11" ht="15.75" x14ac:dyDescent="0.25">
      <c r="A580" s="223"/>
      <c r="B580" s="9" t="s">
        <v>523</v>
      </c>
      <c r="C580" s="15">
        <v>0</v>
      </c>
      <c r="D580" s="15">
        <v>0</v>
      </c>
      <c r="E580" s="15">
        <v>0</v>
      </c>
      <c r="F580" s="15">
        <v>770</v>
      </c>
      <c r="G580" s="15">
        <f t="shared" si="125"/>
        <v>877.8</v>
      </c>
      <c r="H580" s="41">
        <f>+G580*$H$6</f>
        <v>114.114</v>
      </c>
      <c r="I580" s="41">
        <f>+G580+H580</f>
        <v>991.91399999999999</v>
      </c>
      <c r="J580" s="164"/>
      <c r="K580" s="186">
        <f t="shared" si="115"/>
        <v>107.79999999999995</v>
      </c>
    </row>
    <row r="581" spans="1:11" ht="15.75" x14ac:dyDescent="0.25">
      <c r="A581" s="223"/>
      <c r="B581" s="9" t="s">
        <v>524</v>
      </c>
      <c r="C581" s="15">
        <v>0</v>
      </c>
      <c r="D581" s="15">
        <v>0</v>
      </c>
      <c r="E581" s="15">
        <v>0</v>
      </c>
      <c r="F581" s="15">
        <v>1100</v>
      </c>
      <c r="G581" s="15">
        <f t="shared" si="125"/>
        <v>1254</v>
      </c>
      <c r="H581" s="41">
        <f>+G581*$H$6</f>
        <v>163.02000000000001</v>
      </c>
      <c r="I581" s="41">
        <f>+G581+H581</f>
        <v>1417.02</v>
      </c>
      <c r="J581" s="164"/>
      <c r="K581" s="186">
        <f t="shared" si="115"/>
        <v>154</v>
      </c>
    </row>
    <row r="582" spans="1:11" ht="15.75" x14ac:dyDescent="0.25">
      <c r="A582" s="223"/>
      <c r="B582" s="9" t="s">
        <v>525</v>
      </c>
      <c r="C582" s="15">
        <v>0</v>
      </c>
      <c r="D582" s="15">
        <v>0</v>
      </c>
      <c r="E582" s="15">
        <v>0</v>
      </c>
      <c r="F582" s="15" t="s">
        <v>521</v>
      </c>
      <c r="G582" s="15" t="s">
        <v>521</v>
      </c>
      <c r="H582" s="41"/>
      <c r="I582" s="41"/>
      <c r="J582" s="164"/>
      <c r="K582" s="186"/>
    </row>
    <row r="583" spans="1:11" x14ac:dyDescent="0.25">
      <c r="A583" s="223"/>
      <c r="B583" s="164"/>
      <c r="C583" s="146"/>
      <c r="D583" s="146"/>
      <c r="E583" s="146"/>
      <c r="F583" s="146"/>
      <c r="G583" s="146"/>
      <c r="H583" s="146"/>
      <c r="I583" s="146"/>
      <c r="J583" s="164"/>
      <c r="K583" s="223"/>
    </row>
  </sheetData>
  <mergeCells count="5">
    <mergeCell ref="A92:J92"/>
    <mergeCell ref="A124:J124"/>
    <mergeCell ref="H325:H332"/>
    <mergeCell ref="B261:J261"/>
    <mergeCell ref="B286:J286"/>
  </mergeCells>
  <pageMargins left="0.70866141732283472" right="0.70866141732283472" top="0.74803149606299213" bottom="0.74803149606299213" header="0.31496062992125984" footer="0.31496062992125984"/>
  <pageSetup scale="83" fitToHeight="0" orientation="landscape" r:id="rId1"/>
  <rowBreaks count="26" manualBreakCount="26">
    <brk id="82" max="16383" man="1"/>
    <brk id="102" max="10" man="1"/>
    <brk id="113" max="10" man="1"/>
    <brk id="124" max="10" man="1"/>
    <brk id="143" max="10" man="1"/>
    <brk id="155" max="16383" man="1"/>
    <brk id="164" max="10" man="1"/>
    <brk id="176" max="10" man="1"/>
    <brk id="188" max="10" man="1"/>
    <brk id="210" max="10" man="1"/>
    <brk id="241" max="10" man="1"/>
    <brk id="262" max="10" man="1"/>
    <brk id="280" max="10" man="1"/>
    <brk id="297" max="10" man="1"/>
    <brk id="310" max="10" man="1"/>
    <brk id="321" max="16383" man="1"/>
    <brk id="333" max="10" man="1"/>
    <brk id="363" max="10" man="1"/>
    <brk id="396" max="10" man="1"/>
    <brk id="424" max="10" man="1"/>
    <brk id="457" max="10" man="1"/>
    <brk id="478" max="10" man="1"/>
    <brk id="499" max="10" man="1"/>
    <brk id="518" max="10" man="1"/>
    <brk id="536" max="10" man="1"/>
    <brk id="554" max="1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37C6E-19E5-43A1-896C-1AA66791AA59}">
  <sheetPr>
    <pageSetUpPr fitToPage="1"/>
  </sheetPr>
  <dimension ref="A1:FG589"/>
  <sheetViews>
    <sheetView zoomScale="80" zoomScaleNormal="80" zoomScaleSheetLayoutView="70" workbookViewId="0">
      <pane ySplit="3" topLeftCell="A152" activePane="bottomLeft" state="frozen"/>
      <selection pane="bottomLeft" activeCell="I160" sqref="I160"/>
    </sheetView>
  </sheetViews>
  <sheetFormatPr defaultRowHeight="15" x14ac:dyDescent="0.25"/>
  <cols>
    <col min="1" max="1" width="8.28515625" style="173" customWidth="1"/>
    <col min="2" max="2" width="81" style="149" customWidth="1"/>
    <col min="3" max="3" width="23.28515625" style="16" hidden="1" customWidth="1"/>
    <col min="4" max="4" width="67.42578125" style="16" hidden="1" customWidth="1"/>
    <col min="5" max="5" width="35" style="16" hidden="1" customWidth="1"/>
    <col min="6" max="6" width="30.28515625" style="16" customWidth="1"/>
    <col min="7" max="7" width="16.85546875" style="16" customWidth="1"/>
    <col min="8" max="8" width="14.140625" style="173" bestFit="1" customWidth="1"/>
    <col min="9" max="9" width="43.85546875" style="149" customWidth="1"/>
    <col min="10" max="10" width="9.140625" style="174"/>
    <col min="11" max="11" width="11.5703125" style="174" bestFit="1" customWidth="1"/>
    <col min="12" max="16384" width="9.140625" style="174"/>
  </cols>
  <sheetData>
    <row r="1" spans="1:17" ht="18" x14ac:dyDescent="0.25">
      <c r="A1" s="142" t="s">
        <v>574</v>
      </c>
    </row>
    <row r="2" spans="1:17" x14ac:dyDescent="0.25">
      <c r="A2" s="175"/>
    </row>
    <row r="3" spans="1:17" s="179" customFormat="1" ht="30" x14ac:dyDescent="0.25">
      <c r="A3" s="176" t="s">
        <v>190</v>
      </c>
      <c r="B3" s="57" t="s">
        <v>1</v>
      </c>
      <c r="C3" s="34">
        <v>2021</v>
      </c>
      <c r="D3" s="34">
        <v>2022</v>
      </c>
      <c r="E3" s="34">
        <v>2023</v>
      </c>
      <c r="F3" s="34">
        <v>2024</v>
      </c>
      <c r="G3" s="34" t="s">
        <v>2</v>
      </c>
      <c r="H3" s="177" t="s">
        <v>27</v>
      </c>
      <c r="I3" s="34" t="s">
        <v>162</v>
      </c>
      <c r="J3" s="178"/>
      <c r="K3" s="178"/>
      <c r="L3" s="178"/>
      <c r="M3" s="178"/>
      <c r="N3" s="178"/>
      <c r="O3" s="178"/>
      <c r="P3" s="178"/>
      <c r="Q3" s="178"/>
    </row>
    <row r="4" spans="1:17" s="179" customFormat="1" ht="15.75" x14ac:dyDescent="0.25">
      <c r="A4" s="180"/>
      <c r="B4" s="57"/>
      <c r="C4" s="19"/>
      <c r="D4" s="19"/>
      <c r="E4" s="19"/>
      <c r="F4" s="19"/>
      <c r="G4" s="19"/>
      <c r="H4" s="180"/>
      <c r="I4" s="34"/>
      <c r="J4" s="178"/>
      <c r="K4" s="178"/>
      <c r="L4" s="178"/>
      <c r="M4" s="178"/>
      <c r="N4" s="178"/>
      <c r="O4" s="178"/>
      <c r="P4" s="178"/>
      <c r="Q4" s="178"/>
    </row>
    <row r="5" spans="1:17" s="179" customFormat="1" ht="15.75" x14ac:dyDescent="0.25">
      <c r="A5" s="180"/>
      <c r="B5" s="57"/>
      <c r="C5" s="19"/>
      <c r="D5" s="19"/>
      <c r="E5" s="19"/>
      <c r="F5" s="19"/>
      <c r="G5" s="19"/>
      <c r="H5" s="181"/>
      <c r="I5" s="34"/>
      <c r="J5" s="178"/>
      <c r="K5" s="178"/>
      <c r="L5" s="178"/>
      <c r="M5" s="178"/>
      <c r="N5" s="178"/>
      <c r="O5" s="178"/>
      <c r="P5" s="178"/>
      <c r="Q5" s="178"/>
    </row>
    <row r="6" spans="1:17" s="179" customFormat="1" ht="15.75" x14ac:dyDescent="0.25">
      <c r="A6" s="182" t="s">
        <v>345</v>
      </c>
      <c r="B6" s="58" t="s">
        <v>568</v>
      </c>
      <c r="C6" s="30"/>
      <c r="D6" s="30"/>
      <c r="E6" s="30"/>
      <c r="F6" s="30"/>
      <c r="G6" s="183">
        <v>0.13</v>
      </c>
      <c r="H6" s="184"/>
      <c r="I6" s="58"/>
      <c r="J6" s="178"/>
      <c r="K6" s="178"/>
      <c r="L6" s="178"/>
      <c r="M6" s="178"/>
      <c r="N6" s="178"/>
      <c r="O6" s="178"/>
      <c r="P6" s="178"/>
      <c r="Q6" s="178"/>
    </row>
    <row r="7" spans="1:17" s="179" customFormat="1" ht="15.75" hidden="1" x14ac:dyDescent="0.25">
      <c r="A7" s="185"/>
      <c r="B7" s="168"/>
      <c r="C7" s="26"/>
      <c r="D7" s="26"/>
      <c r="E7" s="26"/>
      <c r="F7" s="26"/>
      <c r="G7" s="41"/>
      <c r="H7" s="186"/>
      <c r="I7" s="150"/>
      <c r="J7" s="178"/>
      <c r="K7" s="178"/>
      <c r="L7" s="178"/>
      <c r="M7" s="178"/>
      <c r="N7" s="178"/>
      <c r="O7" s="178"/>
      <c r="P7" s="178"/>
      <c r="Q7" s="178"/>
    </row>
    <row r="8" spans="1:17" s="179" customFormat="1" ht="30" hidden="1" x14ac:dyDescent="0.25">
      <c r="A8" s="187" t="s">
        <v>191</v>
      </c>
      <c r="B8" s="97" t="s">
        <v>3</v>
      </c>
      <c r="C8" s="40" t="s">
        <v>243</v>
      </c>
      <c r="D8" s="40"/>
      <c r="E8" s="40"/>
      <c r="F8" s="40"/>
      <c r="G8" s="23"/>
      <c r="H8" s="188"/>
      <c r="I8" s="151"/>
      <c r="J8" s="178"/>
      <c r="K8" s="178"/>
      <c r="L8" s="178"/>
      <c r="M8" s="178"/>
      <c r="N8" s="178"/>
      <c r="O8" s="178"/>
      <c r="P8" s="178"/>
      <c r="Q8" s="178"/>
    </row>
    <row r="9" spans="1:17" s="179" customFormat="1" ht="15.75" hidden="1" x14ac:dyDescent="0.25">
      <c r="A9" s="187"/>
      <c r="B9" s="169" t="s">
        <v>561</v>
      </c>
      <c r="C9" s="145">
        <v>0</v>
      </c>
      <c r="D9" s="145">
        <v>0</v>
      </c>
      <c r="E9" s="145">
        <v>0</v>
      </c>
      <c r="F9" s="145">
        <v>200</v>
      </c>
      <c r="G9" s="189">
        <v>0</v>
      </c>
      <c r="H9" s="190">
        <f>F9+G9</f>
        <v>200</v>
      </c>
      <c r="I9" s="150"/>
      <c r="J9" s="178"/>
      <c r="K9" s="178"/>
      <c r="L9" s="178"/>
      <c r="M9" s="178"/>
      <c r="N9" s="178"/>
      <c r="O9" s="178"/>
      <c r="P9" s="178"/>
      <c r="Q9" s="178"/>
    </row>
    <row r="10" spans="1:17" s="179" customFormat="1" ht="15.75" hidden="1" x14ac:dyDescent="0.25">
      <c r="A10" s="187"/>
      <c r="B10" s="169" t="s">
        <v>562</v>
      </c>
      <c r="C10" s="145">
        <v>0</v>
      </c>
      <c r="D10" s="145">
        <v>0</v>
      </c>
      <c r="E10" s="145">
        <v>0</v>
      </c>
      <c r="F10" s="145">
        <v>225</v>
      </c>
      <c r="G10" s="189">
        <v>0</v>
      </c>
      <c r="H10" s="190">
        <f>F10+G10</f>
        <v>225</v>
      </c>
      <c r="I10" s="150"/>
      <c r="J10" s="178"/>
      <c r="K10" s="178"/>
      <c r="L10" s="178"/>
      <c r="M10" s="178"/>
      <c r="N10" s="178"/>
      <c r="O10" s="178"/>
      <c r="P10" s="178"/>
      <c r="Q10" s="178"/>
    </row>
    <row r="11" spans="1:17" s="179" customFormat="1" ht="15.75" hidden="1" x14ac:dyDescent="0.25">
      <c r="A11" s="187"/>
      <c r="B11" s="169" t="s">
        <v>563</v>
      </c>
      <c r="C11" s="145">
        <v>0</v>
      </c>
      <c r="D11" s="145">
        <v>0</v>
      </c>
      <c r="E11" s="145">
        <v>0</v>
      </c>
      <c r="F11" s="145">
        <v>225</v>
      </c>
      <c r="G11" s="189">
        <v>0</v>
      </c>
      <c r="H11" s="190">
        <f>F11+G11</f>
        <v>225</v>
      </c>
      <c r="I11" s="150"/>
      <c r="J11" s="178"/>
      <c r="K11" s="178"/>
      <c r="L11" s="178"/>
      <c r="M11" s="178"/>
      <c r="N11" s="178"/>
      <c r="O11" s="178"/>
      <c r="P11" s="178"/>
      <c r="Q11" s="178"/>
    </row>
    <row r="12" spans="1:17" s="179" customFormat="1" ht="60.2" hidden="1" x14ac:dyDescent="0.25">
      <c r="A12" s="187"/>
      <c r="B12" s="95" t="s">
        <v>4</v>
      </c>
      <c r="C12" s="41" t="s">
        <v>230</v>
      </c>
      <c r="D12" s="41"/>
      <c r="E12" s="41"/>
      <c r="F12" s="41"/>
      <c r="G12" s="26"/>
      <c r="H12" s="186"/>
      <c r="I12" s="150"/>
      <c r="J12" s="178"/>
      <c r="K12" s="178"/>
      <c r="L12" s="178"/>
      <c r="M12" s="178"/>
      <c r="N12" s="178"/>
      <c r="O12" s="178"/>
      <c r="P12" s="178"/>
      <c r="Q12" s="178"/>
    </row>
    <row r="13" spans="1:17" s="179" customFormat="1" ht="60.2" hidden="1" x14ac:dyDescent="0.25">
      <c r="A13" s="187"/>
      <c r="B13" s="95" t="s">
        <v>216</v>
      </c>
      <c r="C13" s="41" t="s">
        <v>231</v>
      </c>
      <c r="D13" s="41"/>
      <c r="E13" s="41"/>
      <c r="F13" s="41"/>
      <c r="G13" s="26"/>
      <c r="H13" s="186"/>
      <c r="I13" s="150"/>
      <c r="J13" s="178"/>
      <c r="K13" s="178"/>
      <c r="L13" s="178"/>
      <c r="M13" s="178"/>
      <c r="N13" s="178"/>
      <c r="O13" s="178"/>
      <c r="P13" s="178"/>
      <c r="Q13" s="178"/>
    </row>
    <row r="14" spans="1:17" s="179" customFormat="1" ht="60.2" hidden="1" x14ac:dyDescent="0.25">
      <c r="A14" s="187"/>
      <c r="B14" s="95" t="s">
        <v>5</v>
      </c>
      <c r="C14" s="41" t="s">
        <v>232</v>
      </c>
      <c r="D14" s="41"/>
      <c r="E14" s="41"/>
      <c r="F14" s="41"/>
      <c r="G14" s="26"/>
      <c r="H14" s="186"/>
      <c r="I14" s="150"/>
      <c r="J14" s="178"/>
      <c r="K14" s="178"/>
      <c r="L14" s="178"/>
      <c r="M14" s="178"/>
      <c r="N14" s="178"/>
      <c r="O14" s="178"/>
      <c r="P14" s="178"/>
      <c r="Q14" s="178"/>
    </row>
    <row r="15" spans="1:17" s="179" customFormat="1" ht="60.2" hidden="1" x14ac:dyDescent="0.25">
      <c r="A15" s="187"/>
      <c r="B15" s="95" t="s">
        <v>6</v>
      </c>
      <c r="C15" s="41" t="s">
        <v>232</v>
      </c>
      <c r="D15" s="41"/>
      <c r="E15" s="41"/>
      <c r="F15" s="41"/>
      <c r="G15" s="26"/>
      <c r="H15" s="186"/>
      <c r="I15" s="150"/>
      <c r="J15" s="178"/>
      <c r="K15" s="178"/>
      <c r="L15" s="178"/>
      <c r="M15" s="178"/>
      <c r="N15" s="178"/>
      <c r="O15" s="178"/>
      <c r="P15" s="178"/>
      <c r="Q15" s="178"/>
    </row>
    <row r="16" spans="1:17" s="179" customFormat="1" ht="60.2" hidden="1" x14ac:dyDescent="0.25">
      <c r="A16" s="187"/>
      <c r="B16" s="95" t="s">
        <v>0</v>
      </c>
      <c r="C16" s="41" t="s">
        <v>233</v>
      </c>
      <c r="D16" s="41"/>
      <c r="E16" s="41"/>
      <c r="F16" s="41"/>
      <c r="G16" s="26"/>
      <c r="H16" s="186"/>
      <c r="I16" s="150"/>
      <c r="J16" s="178"/>
      <c r="K16" s="178"/>
      <c r="L16" s="178"/>
      <c r="M16" s="178"/>
      <c r="N16" s="178"/>
      <c r="O16" s="178"/>
      <c r="P16" s="178"/>
      <c r="Q16" s="178"/>
    </row>
    <row r="17" spans="1:17" s="179" customFormat="1" ht="60.2" hidden="1" x14ac:dyDescent="0.25">
      <c r="A17" s="187"/>
      <c r="B17" s="95" t="s">
        <v>7</v>
      </c>
      <c r="C17" s="41" t="s">
        <v>234</v>
      </c>
      <c r="D17" s="41"/>
      <c r="E17" s="41"/>
      <c r="F17" s="41"/>
      <c r="G17" s="26"/>
      <c r="H17" s="186"/>
      <c r="I17" s="150" t="s">
        <v>8</v>
      </c>
      <c r="J17" s="178"/>
      <c r="K17" s="178"/>
      <c r="L17" s="178"/>
      <c r="M17" s="178"/>
      <c r="N17" s="178"/>
      <c r="O17" s="178"/>
      <c r="P17" s="178"/>
      <c r="Q17" s="178"/>
    </row>
    <row r="18" spans="1:17" s="179" customFormat="1" ht="45.2" hidden="1" x14ac:dyDescent="0.25">
      <c r="A18" s="187"/>
      <c r="B18" s="95" t="s">
        <v>9</v>
      </c>
      <c r="C18" s="41" t="s">
        <v>235</v>
      </c>
      <c r="D18" s="41"/>
      <c r="E18" s="41"/>
      <c r="F18" s="41"/>
      <c r="G18" s="26"/>
      <c r="H18" s="186"/>
      <c r="I18" s="150"/>
      <c r="J18" s="178"/>
      <c r="K18" s="178"/>
      <c r="L18" s="178"/>
      <c r="M18" s="178"/>
      <c r="N18" s="178"/>
      <c r="O18" s="178"/>
      <c r="P18" s="178"/>
      <c r="Q18" s="178"/>
    </row>
    <row r="19" spans="1:17" s="179" customFormat="1" ht="15.75" hidden="1" x14ac:dyDescent="0.25">
      <c r="A19" s="187"/>
      <c r="B19" s="95" t="s">
        <v>10</v>
      </c>
      <c r="C19" s="41" t="s">
        <v>236</v>
      </c>
      <c r="D19" s="41"/>
      <c r="E19" s="41"/>
      <c r="F19" s="41"/>
      <c r="G19" s="26"/>
      <c r="H19" s="186"/>
      <c r="I19" s="150"/>
      <c r="J19" s="178"/>
      <c r="K19" s="178"/>
      <c r="L19" s="178"/>
      <c r="M19" s="178"/>
      <c r="N19" s="178"/>
      <c r="O19" s="178"/>
      <c r="P19" s="178"/>
      <c r="Q19" s="178"/>
    </row>
    <row r="20" spans="1:17" s="179" customFormat="1" ht="15.75" hidden="1" x14ac:dyDescent="0.25">
      <c r="A20" s="187"/>
      <c r="B20" s="95" t="s">
        <v>11</v>
      </c>
      <c r="C20" s="41" t="s">
        <v>236</v>
      </c>
      <c r="D20" s="41"/>
      <c r="E20" s="41"/>
      <c r="F20" s="41"/>
      <c r="G20" s="26"/>
      <c r="H20" s="186"/>
      <c r="I20" s="150"/>
      <c r="J20" s="178"/>
      <c r="K20" s="178"/>
      <c r="L20" s="178"/>
      <c r="M20" s="178"/>
      <c r="N20" s="178"/>
      <c r="O20" s="178"/>
      <c r="P20" s="178"/>
      <c r="Q20" s="178"/>
    </row>
    <row r="21" spans="1:17" s="179" customFormat="1" ht="15.75" hidden="1" x14ac:dyDescent="0.25">
      <c r="A21" s="187"/>
      <c r="B21" s="95" t="s">
        <v>12</v>
      </c>
      <c r="C21" s="41" t="s">
        <v>236</v>
      </c>
      <c r="D21" s="41"/>
      <c r="E21" s="41"/>
      <c r="F21" s="41"/>
      <c r="G21" s="26"/>
      <c r="H21" s="186"/>
      <c r="I21" s="150"/>
      <c r="J21" s="178"/>
      <c r="K21" s="178"/>
      <c r="L21" s="178"/>
      <c r="M21" s="178"/>
      <c r="N21" s="178"/>
      <c r="O21" s="178"/>
      <c r="P21" s="178"/>
      <c r="Q21" s="178"/>
    </row>
    <row r="22" spans="1:17" s="179" customFormat="1" ht="15.75" hidden="1" x14ac:dyDescent="0.25">
      <c r="A22" s="187"/>
      <c r="B22" s="95" t="s">
        <v>13</v>
      </c>
      <c r="C22" s="41" t="s">
        <v>236</v>
      </c>
      <c r="D22" s="41"/>
      <c r="E22" s="41"/>
      <c r="F22" s="41"/>
      <c r="G22" s="26"/>
      <c r="H22" s="186"/>
      <c r="I22" s="150"/>
      <c r="J22" s="178"/>
      <c r="K22" s="178"/>
      <c r="L22" s="178"/>
      <c r="M22" s="178"/>
      <c r="N22" s="178"/>
      <c r="O22" s="178"/>
      <c r="P22" s="178"/>
      <c r="Q22" s="178"/>
    </row>
    <row r="23" spans="1:17" s="179" customFormat="1" ht="15.75" hidden="1" x14ac:dyDescent="0.25">
      <c r="A23" s="187"/>
      <c r="B23" s="168" t="s">
        <v>14</v>
      </c>
      <c r="C23" s="41" t="s">
        <v>237</v>
      </c>
      <c r="D23" s="41"/>
      <c r="E23" s="41"/>
      <c r="F23" s="41"/>
      <c r="G23" s="26"/>
      <c r="H23" s="186"/>
      <c r="I23" s="150"/>
      <c r="J23" s="178"/>
      <c r="K23" s="178"/>
      <c r="L23" s="178"/>
      <c r="M23" s="178"/>
      <c r="N23" s="178"/>
      <c r="O23" s="178"/>
      <c r="P23" s="178"/>
      <c r="Q23" s="178"/>
    </row>
    <row r="24" spans="1:17" s="179" customFormat="1" ht="15.75" hidden="1" x14ac:dyDescent="0.25">
      <c r="A24" s="187"/>
      <c r="B24" s="168" t="s">
        <v>15</v>
      </c>
      <c r="C24" s="41" t="s">
        <v>237</v>
      </c>
      <c r="D24" s="41"/>
      <c r="E24" s="41"/>
      <c r="F24" s="41"/>
      <c r="G24" s="26"/>
      <c r="H24" s="186"/>
      <c r="I24" s="150"/>
      <c r="J24" s="178"/>
      <c r="K24" s="178"/>
      <c r="L24" s="178"/>
      <c r="M24" s="178"/>
      <c r="N24" s="178"/>
      <c r="O24" s="178"/>
      <c r="P24" s="178"/>
      <c r="Q24" s="178"/>
    </row>
    <row r="25" spans="1:17" s="179" customFormat="1" ht="15.75" hidden="1" x14ac:dyDescent="0.25">
      <c r="A25" s="187"/>
      <c r="B25" s="168" t="s">
        <v>16</v>
      </c>
      <c r="C25" s="41" t="s">
        <v>237</v>
      </c>
      <c r="D25" s="41"/>
      <c r="E25" s="41"/>
      <c r="F25" s="41"/>
      <c r="G25" s="26"/>
      <c r="H25" s="186"/>
      <c r="I25" s="150"/>
      <c r="J25" s="178"/>
      <c r="K25" s="178"/>
      <c r="L25" s="178"/>
      <c r="M25" s="178"/>
      <c r="N25" s="178"/>
      <c r="O25" s="178"/>
      <c r="P25" s="178"/>
      <c r="Q25" s="178"/>
    </row>
    <row r="26" spans="1:17" s="179" customFormat="1" ht="15.75" hidden="1" x14ac:dyDescent="0.25">
      <c r="A26" s="187"/>
      <c r="B26" s="168" t="s">
        <v>17</v>
      </c>
      <c r="C26" s="41" t="s">
        <v>237</v>
      </c>
      <c r="D26" s="41"/>
      <c r="E26" s="41"/>
      <c r="F26" s="41"/>
      <c r="G26" s="26"/>
      <c r="H26" s="186"/>
      <c r="I26" s="150"/>
      <c r="J26" s="178"/>
      <c r="K26" s="178"/>
      <c r="L26" s="178"/>
      <c r="M26" s="178"/>
      <c r="N26" s="178"/>
      <c r="O26" s="178"/>
      <c r="P26" s="178"/>
      <c r="Q26" s="178"/>
    </row>
    <row r="27" spans="1:17" s="179" customFormat="1" ht="45.2" hidden="1" x14ac:dyDescent="0.25">
      <c r="A27" s="187"/>
      <c r="B27" s="95" t="s">
        <v>18</v>
      </c>
      <c r="C27" s="41" t="s">
        <v>238</v>
      </c>
      <c r="D27" s="41"/>
      <c r="E27" s="41"/>
      <c r="F27" s="41"/>
      <c r="G27" s="26"/>
      <c r="H27" s="186"/>
      <c r="I27" s="150"/>
      <c r="J27" s="178"/>
      <c r="K27" s="178"/>
      <c r="L27" s="178"/>
      <c r="M27" s="178"/>
      <c r="N27" s="178"/>
      <c r="O27" s="178"/>
      <c r="P27" s="178"/>
      <c r="Q27" s="178"/>
    </row>
    <row r="28" spans="1:17" s="179" customFormat="1" ht="15.75" hidden="1" x14ac:dyDescent="0.25">
      <c r="A28" s="187"/>
      <c r="B28" s="95"/>
      <c r="C28" s="41" t="s">
        <v>19</v>
      </c>
      <c r="D28" s="41"/>
      <c r="E28" s="41"/>
      <c r="F28" s="41"/>
      <c r="G28" s="26"/>
      <c r="H28" s="186"/>
      <c r="I28" s="150"/>
      <c r="J28" s="178"/>
      <c r="K28" s="178"/>
      <c r="L28" s="178"/>
      <c r="M28" s="178"/>
      <c r="N28" s="178"/>
      <c r="O28" s="178"/>
      <c r="P28" s="178"/>
      <c r="Q28" s="178"/>
    </row>
    <row r="29" spans="1:17" s="179" customFormat="1" ht="30" hidden="1" x14ac:dyDescent="0.25">
      <c r="A29" s="187"/>
      <c r="B29" s="95" t="s">
        <v>20</v>
      </c>
      <c r="C29" s="41" t="s">
        <v>239</v>
      </c>
      <c r="D29" s="41"/>
      <c r="E29" s="41"/>
      <c r="F29" s="41"/>
      <c r="G29" s="26"/>
      <c r="H29" s="186"/>
      <c r="I29" s="150"/>
      <c r="J29" s="178"/>
      <c r="K29" s="178"/>
      <c r="L29" s="178"/>
      <c r="M29" s="178"/>
      <c r="N29" s="178"/>
      <c r="O29" s="178"/>
      <c r="P29" s="178"/>
      <c r="Q29" s="178"/>
    </row>
    <row r="30" spans="1:17" s="179" customFormat="1" ht="15.75" hidden="1" x14ac:dyDescent="0.25">
      <c r="A30" s="187"/>
      <c r="B30" s="168" t="s">
        <v>240</v>
      </c>
      <c r="C30" s="41" t="s">
        <v>237</v>
      </c>
      <c r="D30" s="41"/>
      <c r="E30" s="41"/>
      <c r="F30" s="41"/>
      <c r="G30" s="26"/>
      <c r="H30" s="186"/>
      <c r="I30" s="150"/>
      <c r="J30" s="178"/>
      <c r="K30" s="178"/>
      <c r="L30" s="178"/>
      <c r="M30" s="178"/>
      <c r="N30" s="178"/>
      <c r="O30" s="178"/>
      <c r="P30" s="178"/>
      <c r="Q30" s="178"/>
    </row>
    <row r="31" spans="1:17" s="179" customFormat="1" ht="15.75" hidden="1" x14ac:dyDescent="0.25">
      <c r="A31" s="187"/>
      <c r="B31" s="168" t="s">
        <v>241</v>
      </c>
      <c r="C31" s="41" t="s">
        <v>242</v>
      </c>
      <c r="D31" s="41"/>
      <c r="E31" s="41"/>
      <c r="F31" s="41"/>
      <c r="G31" s="26"/>
      <c r="H31" s="186"/>
      <c r="I31" s="150"/>
      <c r="J31" s="178"/>
      <c r="K31" s="178"/>
      <c r="L31" s="178"/>
      <c r="M31" s="178"/>
      <c r="N31" s="178"/>
      <c r="O31" s="178"/>
      <c r="P31" s="178"/>
      <c r="Q31" s="178"/>
    </row>
    <row r="32" spans="1:17" s="179" customFormat="1" ht="15.75" hidden="1" x14ac:dyDescent="0.25">
      <c r="A32" s="187"/>
      <c r="B32" s="95" t="s">
        <v>21</v>
      </c>
      <c r="C32" s="26"/>
      <c r="D32" s="26"/>
      <c r="E32" s="26"/>
      <c r="F32" s="26"/>
      <c r="G32" s="41"/>
      <c r="H32" s="186"/>
      <c r="I32" s="150"/>
      <c r="J32" s="178"/>
      <c r="K32" s="178"/>
      <c r="L32" s="178"/>
      <c r="M32" s="178"/>
      <c r="N32" s="178"/>
      <c r="O32" s="178"/>
      <c r="P32" s="178"/>
      <c r="Q32" s="178"/>
    </row>
    <row r="33" spans="1:17" s="179" customFormat="1" ht="15.75" hidden="1" x14ac:dyDescent="0.25">
      <c r="A33" s="187"/>
      <c r="B33" s="95" t="s">
        <v>22</v>
      </c>
      <c r="C33" s="26"/>
      <c r="D33" s="26"/>
      <c r="E33" s="26"/>
      <c r="F33" s="26"/>
      <c r="G33" s="41"/>
      <c r="H33" s="186"/>
      <c r="I33" s="150"/>
      <c r="J33" s="178"/>
      <c r="K33" s="178"/>
      <c r="L33" s="178"/>
      <c r="M33" s="178"/>
      <c r="N33" s="178"/>
      <c r="O33" s="178"/>
      <c r="P33" s="178"/>
      <c r="Q33" s="178"/>
    </row>
    <row r="34" spans="1:17" s="179" customFormat="1" ht="45.2" hidden="1" x14ac:dyDescent="0.25">
      <c r="A34" s="187"/>
      <c r="B34" s="95" t="s">
        <v>177</v>
      </c>
      <c r="C34" s="26"/>
      <c r="D34" s="26"/>
      <c r="E34" s="26"/>
      <c r="F34" s="26"/>
      <c r="G34" s="41"/>
      <c r="H34" s="186"/>
      <c r="I34" s="150"/>
      <c r="J34" s="178"/>
      <c r="K34" s="178"/>
      <c r="L34" s="178"/>
      <c r="M34" s="178"/>
      <c r="N34" s="178"/>
      <c r="O34" s="178"/>
      <c r="P34" s="178"/>
      <c r="Q34" s="178"/>
    </row>
    <row r="35" spans="1:17" s="179" customFormat="1" ht="15.75" hidden="1" x14ac:dyDescent="0.25">
      <c r="A35" s="187"/>
      <c r="B35" s="96" t="s">
        <v>193</v>
      </c>
      <c r="C35" s="26"/>
      <c r="D35" s="26"/>
      <c r="E35" s="26"/>
      <c r="F35" s="26"/>
      <c r="G35" s="41"/>
      <c r="H35" s="186"/>
      <c r="I35" s="150" t="s">
        <v>228</v>
      </c>
      <c r="J35" s="178"/>
      <c r="K35" s="178"/>
      <c r="L35" s="178"/>
      <c r="M35" s="178"/>
      <c r="N35" s="178"/>
      <c r="O35" s="178"/>
      <c r="P35" s="178"/>
      <c r="Q35" s="178"/>
    </row>
    <row r="36" spans="1:17" s="179" customFormat="1" ht="15.75" hidden="1" x14ac:dyDescent="0.25">
      <c r="A36" s="187"/>
      <c r="B36" s="95"/>
      <c r="C36" s="26"/>
      <c r="D36" s="26"/>
      <c r="E36" s="26"/>
      <c r="F36" s="26"/>
      <c r="G36" s="41"/>
      <c r="H36" s="186"/>
      <c r="I36" s="150"/>
      <c r="J36" s="178"/>
      <c r="K36" s="178"/>
      <c r="L36" s="178"/>
      <c r="M36" s="178"/>
      <c r="N36" s="178"/>
      <c r="O36" s="178"/>
      <c r="P36" s="178"/>
      <c r="Q36" s="178"/>
    </row>
    <row r="37" spans="1:17" s="179" customFormat="1" ht="15.75" hidden="1" x14ac:dyDescent="0.25">
      <c r="A37" s="187" t="s">
        <v>192</v>
      </c>
      <c r="B37" s="97" t="s">
        <v>23</v>
      </c>
      <c r="C37" s="44"/>
      <c r="D37" s="44"/>
      <c r="E37" s="44"/>
      <c r="F37" s="44"/>
      <c r="G37" s="23"/>
      <c r="H37" s="188"/>
      <c r="I37" s="152" t="s">
        <v>260</v>
      </c>
      <c r="J37" s="178"/>
      <c r="K37" s="178"/>
      <c r="L37" s="178"/>
      <c r="M37" s="178"/>
      <c r="N37" s="178"/>
      <c r="O37" s="178"/>
      <c r="P37" s="178"/>
      <c r="Q37" s="178"/>
    </row>
    <row r="38" spans="1:17" s="179" customFormat="1" ht="15.75" hidden="1" x14ac:dyDescent="0.25">
      <c r="A38" s="187"/>
      <c r="B38" s="95" t="s">
        <v>257</v>
      </c>
      <c r="C38" s="45">
        <v>5443.5</v>
      </c>
      <c r="D38" s="45"/>
      <c r="E38" s="45"/>
      <c r="F38" s="45"/>
      <c r="G38" s="41"/>
      <c r="H38" s="186"/>
      <c r="I38" s="150"/>
      <c r="J38" s="178"/>
      <c r="K38" s="178"/>
      <c r="L38" s="178"/>
      <c r="M38" s="178"/>
      <c r="N38" s="178"/>
      <c r="O38" s="178"/>
      <c r="P38" s="178"/>
      <c r="Q38" s="178"/>
    </row>
    <row r="39" spans="1:17" s="179" customFormat="1" ht="45.2" hidden="1" x14ac:dyDescent="0.25">
      <c r="A39" s="187"/>
      <c r="B39" s="95" t="s">
        <v>258</v>
      </c>
      <c r="C39" s="26" t="s">
        <v>259</v>
      </c>
      <c r="D39" s="26"/>
      <c r="E39" s="26"/>
      <c r="F39" s="26"/>
      <c r="G39" s="41"/>
      <c r="H39" s="186"/>
      <c r="I39" s="150"/>
      <c r="J39" s="178"/>
      <c r="K39" s="178"/>
      <c r="L39" s="178"/>
      <c r="M39" s="178"/>
      <c r="N39" s="178"/>
      <c r="O39" s="178"/>
      <c r="P39" s="178"/>
      <c r="Q39" s="178"/>
    </row>
    <row r="40" spans="1:17" s="179" customFormat="1" ht="60.2" hidden="1" x14ac:dyDescent="0.25">
      <c r="A40" s="187"/>
      <c r="B40" s="95" t="s">
        <v>169</v>
      </c>
      <c r="C40" s="26" t="s">
        <v>170</v>
      </c>
      <c r="D40" s="26"/>
      <c r="E40" s="26"/>
      <c r="F40" s="26"/>
      <c r="G40" s="41"/>
      <c r="H40" s="186"/>
      <c r="I40" s="150"/>
      <c r="J40" s="178"/>
      <c r="K40" s="178"/>
      <c r="L40" s="178"/>
      <c r="M40" s="178"/>
      <c r="N40" s="178"/>
      <c r="O40" s="178"/>
      <c r="P40" s="178"/>
      <c r="Q40" s="178"/>
    </row>
    <row r="41" spans="1:17" s="179" customFormat="1" ht="15.75" hidden="1" x14ac:dyDescent="0.25">
      <c r="A41" s="187"/>
      <c r="B41" s="95"/>
      <c r="C41" s="26"/>
      <c r="D41" s="26"/>
      <c r="E41" s="26"/>
      <c r="F41" s="26"/>
      <c r="G41" s="41"/>
      <c r="H41" s="186"/>
      <c r="I41" s="150"/>
      <c r="J41" s="178"/>
      <c r="K41" s="178"/>
      <c r="L41" s="178"/>
      <c r="M41" s="178"/>
      <c r="N41" s="178"/>
      <c r="O41" s="178"/>
      <c r="P41" s="178"/>
      <c r="Q41" s="178"/>
    </row>
    <row r="42" spans="1:17" s="179" customFormat="1" ht="15.75" hidden="1" x14ac:dyDescent="0.25">
      <c r="A42" s="187" t="s">
        <v>262</v>
      </c>
      <c r="B42" s="97" t="s">
        <v>264</v>
      </c>
      <c r="C42" s="44"/>
      <c r="D42" s="44"/>
      <c r="E42" s="44"/>
      <c r="F42" s="44"/>
      <c r="G42" s="23"/>
      <c r="H42" s="188"/>
      <c r="I42" s="152" t="s">
        <v>263</v>
      </c>
      <c r="J42" s="178"/>
      <c r="K42" s="178"/>
      <c r="L42" s="178"/>
      <c r="M42" s="178"/>
      <c r="N42" s="178"/>
      <c r="O42" s="178"/>
      <c r="P42" s="178"/>
      <c r="Q42" s="178"/>
    </row>
    <row r="43" spans="1:17" s="179" customFormat="1" ht="15.75" hidden="1" x14ac:dyDescent="0.25">
      <c r="A43" s="187"/>
      <c r="B43" s="95" t="s">
        <v>559</v>
      </c>
      <c r="C43" s="45">
        <v>340</v>
      </c>
      <c r="D43" s="45"/>
      <c r="E43" s="45"/>
      <c r="F43" s="145">
        <v>375</v>
      </c>
      <c r="G43" s="41">
        <v>0</v>
      </c>
      <c r="H43" s="186">
        <f t="shared" ref="H43:H49" si="0">F43+G43</f>
        <v>375</v>
      </c>
      <c r="I43" s="150"/>
      <c r="J43" s="178"/>
      <c r="K43" s="178"/>
      <c r="L43" s="178"/>
      <c r="M43" s="178"/>
      <c r="N43" s="178"/>
      <c r="O43" s="178"/>
      <c r="P43" s="178"/>
      <c r="Q43" s="178"/>
    </row>
    <row r="44" spans="1:17" s="179" customFormat="1" ht="15.75" hidden="1" x14ac:dyDescent="0.25">
      <c r="A44" s="187"/>
      <c r="B44" s="95" t="s">
        <v>560</v>
      </c>
      <c r="C44" s="45">
        <v>340</v>
      </c>
      <c r="D44" s="45"/>
      <c r="E44" s="45"/>
      <c r="F44" s="145">
        <v>375</v>
      </c>
      <c r="G44" s="41">
        <v>0</v>
      </c>
      <c r="H44" s="186">
        <f t="shared" si="0"/>
        <v>375</v>
      </c>
      <c r="I44" s="150"/>
      <c r="J44" s="178"/>
      <c r="K44" s="178"/>
      <c r="L44" s="178"/>
      <c r="M44" s="178"/>
      <c r="N44" s="178"/>
      <c r="O44" s="178"/>
      <c r="P44" s="178"/>
      <c r="Q44" s="178"/>
    </row>
    <row r="45" spans="1:17" s="179" customFormat="1" ht="30" hidden="1" x14ac:dyDescent="0.25">
      <c r="A45" s="187"/>
      <c r="B45" s="95" t="s">
        <v>265</v>
      </c>
      <c r="C45" s="45">
        <v>680</v>
      </c>
      <c r="D45" s="45"/>
      <c r="E45" s="45"/>
      <c r="F45" s="145">
        <v>750</v>
      </c>
      <c r="G45" s="41">
        <v>0</v>
      </c>
      <c r="H45" s="186">
        <f t="shared" si="0"/>
        <v>750</v>
      </c>
      <c r="I45" s="150"/>
      <c r="J45" s="178"/>
      <c r="K45" s="178"/>
      <c r="L45" s="178"/>
      <c r="M45" s="178"/>
      <c r="N45" s="178"/>
      <c r="O45" s="178"/>
      <c r="P45" s="178"/>
      <c r="Q45" s="178"/>
    </row>
    <row r="46" spans="1:17" s="179" customFormat="1" ht="30" hidden="1" x14ac:dyDescent="0.25">
      <c r="A46" s="187"/>
      <c r="B46" s="95" t="s">
        <v>266</v>
      </c>
      <c r="C46" s="45">
        <v>950</v>
      </c>
      <c r="D46" s="45"/>
      <c r="E46" s="45"/>
      <c r="F46" s="145">
        <v>1050</v>
      </c>
      <c r="G46" s="41">
        <v>0</v>
      </c>
      <c r="H46" s="186">
        <f t="shared" si="0"/>
        <v>1050</v>
      </c>
      <c r="I46" s="150"/>
      <c r="J46" s="178"/>
      <c r="K46" s="178"/>
      <c r="L46" s="178"/>
      <c r="M46" s="178"/>
      <c r="N46" s="178"/>
      <c r="O46" s="178"/>
      <c r="P46" s="178"/>
      <c r="Q46" s="178"/>
    </row>
    <row r="47" spans="1:17" s="179" customFormat="1" ht="15.75" hidden="1" x14ac:dyDescent="0.25">
      <c r="A47" s="187"/>
      <c r="B47" s="95" t="s">
        <v>267</v>
      </c>
      <c r="C47" s="45">
        <v>340</v>
      </c>
      <c r="D47" s="45"/>
      <c r="E47" s="45"/>
      <c r="F47" s="145">
        <v>375</v>
      </c>
      <c r="G47" s="41">
        <v>0</v>
      </c>
      <c r="H47" s="186">
        <f t="shared" si="0"/>
        <v>375</v>
      </c>
      <c r="I47" s="150"/>
      <c r="J47" s="178"/>
      <c r="K47" s="178"/>
      <c r="L47" s="178"/>
      <c r="M47" s="178"/>
      <c r="N47" s="178"/>
      <c r="O47" s="178"/>
      <c r="P47" s="178"/>
      <c r="Q47" s="178"/>
    </row>
    <row r="48" spans="1:17" s="179" customFormat="1" ht="15.75" hidden="1" x14ac:dyDescent="0.25">
      <c r="A48" s="187"/>
      <c r="B48" s="95" t="s">
        <v>269</v>
      </c>
      <c r="C48" s="45">
        <v>340</v>
      </c>
      <c r="D48" s="45"/>
      <c r="E48" s="45"/>
      <c r="F48" s="145">
        <v>375</v>
      </c>
      <c r="G48" s="41">
        <v>0</v>
      </c>
      <c r="H48" s="186">
        <f t="shared" si="0"/>
        <v>375</v>
      </c>
      <c r="I48" s="150"/>
      <c r="J48" s="178"/>
      <c r="K48" s="178"/>
      <c r="L48" s="178"/>
      <c r="M48" s="178"/>
      <c r="N48" s="178"/>
      <c r="O48" s="178"/>
      <c r="P48" s="178"/>
      <c r="Q48" s="178"/>
    </row>
    <row r="49" spans="1:17" s="179" customFormat="1" ht="15.75" hidden="1" x14ac:dyDescent="0.25">
      <c r="A49" s="187"/>
      <c r="B49" s="95" t="s">
        <v>268</v>
      </c>
      <c r="C49" s="45">
        <v>680</v>
      </c>
      <c r="D49" s="45"/>
      <c r="E49" s="45"/>
      <c r="F49" s="145">
        <v>750</v>
      </c>
      <c r="G49" s="41">
        <v>0</v>
      </c>
      <c r="H49" s="186">
        <f t="shared" si="0"/>
        <v>750</v>
      </c>
      <c r="I49" s="150"/>
      <c r="J49" s="178"/>
      <c r="K49" s="178"/>
      <c r="L49" s="178"/>
      <c r="M49" s="178"/>
      <c r="N49" s="178"/>
      <c r="O49" s="178"/>
      <c r="P49" s="178"/>
      <c r="Q49" s="178"/>
    </row>
    <row r="50" spans="1:17" s="179" customFormat="1" ht="15.75" hidden="1" x14ac:dyDescent="0.25">
      <c r="A50" s="187"/>
      <c r="B50" s="95"/>
      <c r="C50" s="45"/>
      <c r="D50" s="45"/>
      <c r="E50" s="45"/>
      <c r="F50" s="45"/>
      <c r="G50" s="41"/>
      <c r="H50" s="186"/>
      <c r="I50" s="150"/>
      <c r="J50" s="178"/>
      <c r="K50" s="178"/>
      <c r="L50" s="178"/>
      <c r="M50" s="178"/>
      <c r="N50" s="178"/>
      <c r="O50" s="178"/>
      <c r="P50" s="178"/>
      <c r="Q50" s="178"/>
    </row>
    <row r="51" spans="1:17" s="179" customFormat="1" ht="15.75" hidden="1" x14ac:dyDescent="0.25">
      <c r="A51" s="187"/>
      <c r="B51" s="95" t="s">
        <v>270</v>
      </c>
      <c r="C51" s="45"/>
      <c r="D51" s="45"/>
      <c r="E51" s="45"/>
      <c r="F51" s="45"/>
      <c r="G51" s="41"/>
      <c r="H51" s="186"/>
      <c r="I51" s="150"/>
      <c r="J51" s="178"/>
      <c r="K51" s="178"/>
      <c r="L51" s="178"/>
      <c r="M51" s="178"/>
      <c r="N51" s="178"/>
      <c r="O51" s="178"/>
      <c r="P51" s="178"/>
      <c r="Q51" s="178"/>
    </row>
    <row r="52" spans="1:17" s="179" customFormat="1" ht="30" hidden="1" x14ac:dyDescent="0.25">
      <c r="A52" s="187"/>
      <c r="B52" s="95" t="s">
        <v>271</v>
      </c>
      <c r="C52" s="45">
        <v>225</v>
      </c>
      <c r="D52" s="45"/>
      <c r="E52" s="45"/>
      <c r="F52" s="45"/>
      <c r="G52" s="41"/>
      <c r="H52" s="186"/>
      <c r="I52" s="150"/>
      <c r="J52" s="178"/>
      <c r="K52" s="178"/>
      <c r="L52" s="178"/>
      <c r="M52" s="178"/>
      <c r="N52" s="178"/>
      <c r="O52" s="178"/>
      <c r="P52" s="178"/>
      <c r="Q52" s="178"/>
    </row>
    <row r="53" spans="1:17" s="179" customFormat="1" ht="15.75" hidden="1" x14ac:dyDescent="0.25">
      <c r="A53" s="187"/>
      <c r="B53" s="95"/>
      <c r="C53" s="45"/>
      <c r="D53" s="45"/>
      <c r="E53" s="45"/>
      <c r="F53" s="45"/>
      <c r="G53" s="41"/>
      <c r="H53" s="186"/>
      <c r="I53" s="150"/>
      <c r="J53" s="178"/>
      <c r="K53" s="178"/>
      <c r="L53" s="178"/>
      <c r="M53" s="178"/>
      <c r="N53" s="178"/>
      <c r="O53" s="178"/>
      <c r="P53" s="178"/>
      <c r="Q53" s="178"/>
    </row>
    <row r="54" spans="1:17" s="179" customFormat="1" ht="15.75" hidden="1" x14ac:dyDescent="0.25">
      <c r="A54" s="187"/>
      <c r="B54" s="95" t="s">
        <v>272</v>
      </c>
      <c r="C54" s="45"/>
      <c r="D54" s="45"/>
      <c r="E54" s="45"/>
      <c r="F54" s="45"/>
      <c r="G54" s="41"/>
      <c r="H54" s="186"/>
      <c r="I54" s="150"/>
      <c r="J54" s="178"/>
      <c r="K54" s="178"/>
      <c r="L54" s="178"/>
      <c r="M54" s="178"/>
      <c r="N54" s="178"/>
      <c r="O54" s="178"/>
      <c r="P54" s="178"/>
      <c r="Q54" s="178"/>
    </row>
    <row r="55" spans="1:17" s="179" customFormat="1" ht="15.75" hidden="1" x14ac:dyDescent="0.25">
      <c r="A55" s="187"/>
      <c r="B55" s="95" t="s">
        <v>273</v>
      </c>
      <c r="C55" s="45">
        <v>150</v>
      </c>
      <c r="D55" s="45"/>
      <c r="E55" s="45"/>
      <c r="F55" s="45"/>
      <c r="G55" s="41"/>
      <c r="H55" s="186"/>
      <c r="I55" s="150"/>
      <c r="J55" s="178"/>
      <c r="K55" s="178"/>
      <c r="L55" s="178"/>
      <c r="M55" s="178"/>
      <c r="N55" s="178"/>
      <c r="O55" s="178"/>
      <c r="P55" s="178"/>
      <c r="Q55" s="178"/>
    </row>
    <row r="56" spans="1:17" s="179" customFormat="1" ht="15.75" hidden="1" x14ac:dyDescent="0.25">
      <c r="A56" s="187"/>
      <c r="B56" s="95" t="s">
        <v>274</v>
      </c>
      <c r="C56" s="45">
        <v>150</v>
      </c>
      <c r="D56" s="45"/>
      <c r="E56" s="45"/>
      <c r="F56" s="45"/>
      <c r="G56" s="41"/>
      <c r="H56" s="186"/>
      <c r="I56" s="150"/>
      <c r="J56" s="178"/>
      <c r="K56" s="178"/>
      <c r="L56" s="178"/>
      <c r="M56" s="178"/>
      <c r="N56" s="178"/>
      <c r="O56" s="178"/>
      <c r="P56" s="178"/>
      <c r="Q56" s="178"/>
    </row>
    <row r="57" spans="1:17" s="179" customFormat="1" ht="15.75" hidden="1" x14ac:dyDescent="0.25">
      <c r="A57" s="187"/>
      <c r="B57" s="95"/>
      <c r="C57" s="45"/>
      <c r="D57" s="45"/>
      <c r="E57" s="45"/>
      <c r="F57" s="45"/>
      <c r="G57" s="41"/>
      <c r="H57" s="186"/>
      <c r="I57" s="150"/>
      <c r="J57" s="178"/>
      <c r="K57" s="178"/>
      <c r="L57" s="178"/>
      <c r="M57" s="178"/>
      <c r="N57" s="178"/>
      <c r="O57" s="178"/>
      <c r="P57" s="178"/>
      <c r="Q57" s="178"/>
    </row>
    <row r="58" spans="1:17" s="179" customFormat="1" ht="15.75" hidden="1" x14ac:dyDescent="0.25">
      <c r="A58" s="187"/>
      <c r="B58" s="95" t="s">
        <v>275</v>
      </c>
      <c r="C58" s="45">
        <v>40</v>
      </c>
      <c r="D58" s="45"/>
      <c r="E58" s="45"/>
      <c r="F58" s="45"/>
      <c r="G58" s="41"/>
      <c r="H58" s="186"/>
      <c r="I58" s="150"/>
      <c r="J58" s="178"/>
      <c r="K58" s="178"/>
      <c r="L58" s="178"/>
      <c r="M58" s="178"/>
      <c r="N58" s="178"/>
      <c r="O58" s="178"/>
      <c r="P58" s="178"/>
      <c r="Q58" s="178"/>
    </row>
    <row r="59" spans="1:17" s="179" customFormat="1" ht="15.75" hidden="1" x14ac:dyDescent="0.25">
      <c r="A59" s="187"/>
      <c r="B59" s="95"/>
      <c r="C59" s="45"/>
      <c r="D59" s="45"/>
      <c r="E59" s="45"/>
      <c r="F59" s="45"/>
      <c r="G59" s="41"/>
      <c r="H59" s="186"/>
      <c r="I59" s="150"/>
      <c r="J59" s="178"/>
      <c r="K59" s="178"/>
      <c r="L59" s="178"/>
      <c r="M59" s="178"/>
      <c r="N59" s="178"/>
      <c r="O59" s="178"/>
      <c r="P59" s="178"/>
      <c r="Q59" s="178"/>
    </row>
    <row r="60" spans="1:17" s="179" customFormat="1" ht="15.75" hidden="1" x14ac:dyDescent="0.25">
      <c r="A60" s="187"/>
      <c r="B60" s="95" t="s">
        <v>276</v>
      </c>
      <c r="C60" s="45"/>
      <c r="D60" s="45"/>
      <c r="E60" s="45"/>
      <c r="F60" s="45"/>
      <c r="G60" s="41"/>
      <c r="H60" s="186"/>
      <c r="I60" s="153"/>
      <c r="J60" s="178"/>
      <c r="K60" s="178"/>
      <c r="L60" s="178"/>
      <c r="M60" s="178"/>
      <c r="N60" s="178"/>
      <c r="O60" s="178"/>
      <c r="P60" s="178"/>
      <c r="Q60" s="178"/>
    </row>
    <row r="61" spans="1:17" s="179" customFormat="1" ht="15.75" hidden="1" x14ac:dyDescent="0.25">
      <c r="A61" s="187"/>
      <c r="B61" s="95" t="s">
        <v>277</v>
      </c>
      <c r="C61" s="45">
        <v>75</v>
      </c>
      <c r="D61" s="45"/>
      <c r="E61" s="45"/>
      <c r="F61" s="45"/>
      <c r="G61" s="41"/>
      <c r="H61" s="186"/>
      <c r="I61" s="150"/>
      <c r="J61" s="178"/>
      <c r="K61" s="178"/>
      <c r="L61" s="178"/>
      <c r="M61" s="178"/>
      <c r="N61" s="178"/>
      <c r="O61" s="178"/>
      <c r="P61" s="178"/>
      <c r="Q61" s="178"/>
    </row>
    <row r="62" spans="1:17" s="179" customFormat="1" ht="15.75" hidden="1" x14ac:dyDescent="0.25">
      <c r="A62" s="187"/>
      <c r="B62" s="95" t="s">
        <v>278</v>
      </c>
      <c r="C62" s="45">
        <v>300</v>
      </c>
      <c r="D62" s="45"/>
      <c r="E62" s="45"/>
      <c r="F62" s="45"/>
      <c r="G62" s="41"/>
      <c r="H62" s="186"/>
      <c r="I62" s="150"/>
      <c r="J62" s="178"/>
      <c r="K62" s="178"/>
      <c r="L62" s="178"/>
      <c r="M62" s="178"/>
      <c r="N62" s="178"/>
      <c r="O62" s="178"/>
      <c r="P62" s="178"/>
      <c r="Q62" s="178"/>
    </row>
    <row r="63" spans="1:17" s="179" customFormat="1" ht="15.75" hidden="1" x14ac:dyDescent="0.25">
      <c r="A63" s="187"/>
      <c r="B63" s="95" t="s">
        <v>280</v>
      </c>
      <c r="C63" s="45">
        <v>150</v>
      </c>
      <c r="D63" s="45"/>
      <c r="E63" s="45"/>
      <c r="F63" s="45"/>
      <c r="G63" s="41"/>
      <c r="H63" s="186"/>
      <c r="I63" s="148" t="s">
        <v>279</v>
      </c>
      <c r="J63" s="178"/>
      <c r="K63" s="178"/>
      <c r="L63" s="178"/>
      <c r="M63" s="178"/>
      <c r="N63" s="178"/>
      <c r="O63" s="178"/>
      <c r="P63" s="178"/>
      <c r="Q63" s="178"/>
    </row>
    <row r="64" spans="1:17" s="179" customFormat="1" ht="15.75" hidden="1" x14ac:dyDescent="0.25">
      <c r="A64" s="187"/>
      <c r="B64" s="95" t="s">
        <v>281</v>
      </c>
      <c r="C64" s="45">
        <v>300</v>
      </c>
      <c r="D64" s="45"/>
      <c r="E64" s="45"/>
      <c r="F64" s="45"/>
      <c r="G64" s="41"/>
      <c r="H64" s="186"/>
      <c r="I64" s="150"/>
      <c r="J64" s="178"/>
      <c r="K64" s="178"/>
      <c r="L64" s="178"/>
      <c r="M64" s="178"/>
      <c r="N64" s="178"/>
      <c r="O64" s="178"/>
      <c r="P64" s="178"/>
      <c r="Q64" s="178"/>
    </row>
    <row r="65" spans="1:17" s="179" customFormat="1" ht="15.75" x14ac:dyDescent="0.25">
      <c r="A65" s="191"/>
      <c r="B65" s="95"/>
      <c r="C65" s="26"/>
      <c r="D65" s="26"/>
      <c r="E65" s="26"/>
      <c r="F65" s="26"/>
      <c r="G65" s="41"/>
      <c r="H65" s="186"/>
      <c r="I65" s="150"/>
      <c r="J65" s="178"/>
      <c r="K65" s="178"/>
      <c r="L65" s="178"/>
      <c r="M65" s="178"/>
      <c r="N65" s="178"/>
      <c r="O65" s="178"/>
      <c r="P65" s="178"/>
      <c r="Q65" s="178"/>
    </row>
    <row r="66" spans="1:17" s="179" customFormat="1" ht="15.75" x14ac:dyDescent="0.25">
      <c r="A66" s="192" t="s">
        <v>24</v>
      </c>
      <c r="B66" s="58" t="s">
        <v>25</v>
      </c>
      <c r="C66" s="30"/>
      <c r="D66" s="30"/>
      <c r="E66" s="30"/>
      <c r="F66" s="30"/>
      <c r="G66" s="30"/>
      <c r="H66" s="193"/>
      <c r="I66" s="58" t="s">
        <v>28</v>
      </c>
      <c r="J66" s="178"/>
      <c r="K66" s="178"/>
      <c r="L66" s="178"/>
      <c r="M66" s="178"/>
      <c r="N66" s="178"/>
      <c r="O66" s="178"/>
      <c r="P66" s="178"/>
      <c r="Q66" s="178"/>
    </row>
    <row r="67" spans="1:17" s="179" customFormat="1" ht="15.75" x14ac:dyDescent="0.25">
      <c r="A67" s="194"/>
      <c r="B67" s="57"/>
      <c r="C67" s="19"/>
      <c r="D67" s="19"/>
      <c r="E67" s="19"/>
      <c r="F67" s="19"/>
      <c r="G67" s="19"/>
      <c r="H67" s="180"/>
      <c r="I67" s="57"/>
      <c r="J67" s="178"/>
      <c r="K67" s="178"/>
      <c r="L67" s="178"/>
      <c r="M67" s="178"/>
      <c r="N67" s="178"/>
      <c r="O67" s="178"/>
      <c r="P67" s="178"/>
      <c r="Q67" s="178"/>
    </row>
    <row r="68" spans="1:17" s="179" customFormat="1" ht="15.75" x14ac:dyDescent="0.25">
      <c r="A68" s="195"/>
      <c r="B68" s="43" t="s">
        <v>29</v>
      </c>
      <c r="C68" s="23">
        <v>50</v>
      </c>
      <c r="D68" s="23">
        <v>50</v>
      </c>
      <c r="E68" s="23">
        <v>50</v>
      </c>
      <c r="F68" s="23">
        <v>50</v>
      </c>
      <c r="G68" s="23">
        <f>+C68*$G$6</f>
        <v>6.5</v>
      </c>
      <c r="H68" s="188">
        <f>F68+G68</f>
        <v>56.5</v>
      </c>
      <c r="I68" s="43"/>
      <c r="J68" s="178"/>
      <c r="K68" s="178"/>
      <c r="L68" s="178"/>
      <c r="M68" s="178"/>
      <c r="N68" s="178"/>
      <c r="O68" s="178"/>
      <c r="P68" s="178"/>
      <c r="Q68" s="178"/>
    </row>
    <row r="69" spans="1:17" s="179" customFormat="1" ht="15.75" x14ac:dyDescent="0.25">
      <c r="A69" s="195"/>
      <c r="B69" s="9" t="s">
        <v>30</v>
      </c>
      <c r="C69" s="26"/>
      <c r="D69" s="26"/>
      <c r="E69" s="26"/>
      <c r="F69" s="26"/>
      <c r="G69" s="26"/>
      <c r="H69" s="181"/>
      <c r="I69" s="9"/>
      <c r="J69" s="178"/>
      <c r="K69" s="178"/>
      <c r="L69" s="178"/>
      <c r="M69" s="178"/>
      <c r="N69" s="178"/>
      <c r="O69" s="178"/>
      <c r="P69" s="178"/>
      <c r="Q69" s="178"/>
    </row>
    <row r="70" spans="1:17" s="179" customFormat="1" ht="15.75" x14ac:dyDescent="0.25">
      <c r="A70" s="195"/>
      <c r="B70" s="57"/>
      <c r="C70" s="26"/>
      <c r="D70" s="26"/>
      <c r="E70" s="26"/>
      <c r="F70" s="26"/>
      <c r="G70" s="26"/>
      <c r="H70" s="181"/>
      <c r="I70" s="9"/>
      <c r="J70" s="178"/>
      <c r="K70" s="178"/>
      <c r="L70" s="178"/>
      <c r="M70" s="178"/>
      <c r="N70" s="178"/>
      <c r="O70" s="178"/>
      <c r="P70" s="178"/>
      <c r="Q70" s="178"/>
    </row>
    <row r="71" spans="1:17" s="179" customFormat="1" ht="15.75" x14ac:dyDescent="0.25">
      <c r="A71" s="196" t="s">
        <v>31</v>
      </c>
      <c r="B71" s="58" t="s">
        <v>194</v>
      </c>
      <c r="C71" s="30"/>
      <c r="D71" s="30"/>
      <c r="E71" s="30"/>
      <c r="F71" s="30"/>
      <c r="G71" s="197"/>
      <c r="H71" s="184"/>
      <c r="I71" s="58"/>
      <c r="J71" s="178"/>
      <c r="K71" s="178"/>
      <c r="L71" s="178"/>
      <c r="M71" s="178"/>
      <c r="N71" s="178"/>
      <c r="O71" s="178"/>
      <c r="P71" s="178"/>
      <c r="Q71" s="178"/>
    </row>
    <row r="72" spans="1:17" s="179" customFormat="1" ht="15.75" x14ac:dyDescent="0.25">
      <c r="A72" s="194"/>
      <c r="B72" s="57"/>
      <c r="C72" s="19"/>
      <c r="D72" s="19"/>
      <c r="E72" s="19"/>
      <c r="F72" s="19"/>
      <c r="G72" s="26"/>
      <c r="H72" s="181"/>
      <c r="I72" s="57"/>
      <c r="J72" s="178"/>
      <c r="K72" s="178"/>
      <c r="L72" s="178"/>
      <c r="M72" s="178"/>
      <c r="N72" s="178"/>
      <c r="O72" s="178"/>
      <c r="P72" s="178"/>
      <c r="Q72" s="178"/>
    </row>
    <row r="73" spans="1:17" s="179" customFormat="1" ht="15.75" x14ac:dyDescent="0.25">
      <c r="A73" s="194"/>
      <c r="B73" s="57" t="s">
        <v>358</v>
      </c>
      <c r="C73" s="19"/>
      <c r="D73" s="19"/>
      <c r="E73" s="19"/>
      <c r="F73" s="19"/>
      <c r="G73" s="26"/>
      <c r="H73" s="181"/>
      <c r="I73" s="57"/>
      <c r="J73" s="178"/>
      <c r="K73" s="178"/>
      <c r="L73" s="178"/>
      <c r="M73" s="178"/>
      <c r="N73" s="178"/>
      <c r="O73" s="178"/>
      <c r="P73" s="178"/>
      <c r="Q73" s="178"/>
    </row>
    <row r="74" spans="1:17" s="179" customFormat="1" ht="15.75" x14ac:dyDescent="0.25">
      <c r="A74" s="198"/>
      <c r="B74" s="57"/>
      <c r="C74" s="26"/>
      <c r="D74" s="26"/>
      <c r="E74" s="26"/>
      <c r="F74" s="26"/>
      <c r="G74" s="26"/>
      <c r="H74" s="181"/>
      <c r="I74" s="9"/>
      <c r="J74" s="178"/>
      <c r="K74" s="178"/>
      <c r="L74" s="178"/>
      <c r="M74" s="178"/>
      <c r="N74" s="178"/>
      <c r="O74" s="178"/>
      <c r="P74" s="178"/>
      <c r="Q74" s="178"/>
    </row>
    <row r="75" spans="1:17" s="179" customFormat="1" ht="15.75" x14ac:dyDescent="0.25">
      <c r="A75" s="196" t="s">
        <v>32</v>
      </c>
      <c r="B75" s="58" t="s">
        <v>195</v>
      </c>
      <c r="C75" s="30"/>
      <c r="D75" s="30"/>
      <c r="E75" s="30"/>
      <c r="F75" s="30"/>
      <c r="G75" s="197"/>
      <c r="H75" s="184"/>
      <c r="I75" s="58" t="s">
        <v>357</v>
      </c>
      <c r="J75" s="178"/>
      <c r="K75" s="178"/>
      <c r="L75" s="178"/>
      <c r="M75" s="178"/>
      <c r="N75" s="178"/>
      <c r="O75" s="178"/>
      <c r="P75" s="178"/>
      <c r="Q75" s="178"/>
    </row>
    <row r="76" spans="1:17" s="179" customFormat="1" ht="15.75" x14ac:dyDescent="0.25">
      <c r="A76" s="194"/>
      <c r="B76" s="57"/>
      <c r="C76" s="19"/>
      <c r="D76" s="19"/>
      <c r="E76" s="19"/>
      <c r="F76" s="19"/>
      <c r="G76" s="26"/>
      <c r="H76" s="181"/>
      <c r="I76" s="57"/>
      <c r="J76" s="178"/>
      <c r="K76" s="178"/>
      <c r="L76" s="178"/>
      <c r="M76" s="178"/>
      <c r="N76" s="178"/>
      <c r="O76" s="178"/>
      <c r="P76" s="178"/>
      <c r="Q76" s="178"/>
    </row>
    <row r="77" spans="1:17" s="179" customFormat="1" ht="15.75" x14ac:dyDescent="0.25">
      <c r="A77" s="195"/>
      <c r="B77" s="9" t="s">
        <v>33</v>
      </c>
      <c r="C77" s="41">
        <v>15</v>
      </c>
      <c r="D77" s="41">
        <v>15</v>
      </c>
      <c r="E77" s="41">
        <v>15</v>
      </c>
      <c r="F77" s="41">
        <v>15</v>
      </c>
      <c r="G77" s="41">
        <v>0</v>
      </c>
      <c r="H77" s="186">
        <f>F77+G77</f>
        <v>15</v>
      </c>
      <c r="I77" s="9"/>
      <c r="J77" s="178"/>
      <c r="K77" s="178"/>
      <c r="L77" s="178"/>
      <c r="M77" s="178"/>
      <c r="N77" s="178"/>
      <c r="O77" s="178"/>
      <c r="P77" s="178"/>
      <c r="Q77" s="178"/>
    </row>
    <row r="78" spans="1:17" s="179" customFormat="1" ht="15.75" x14ac:dyDescent="0.25">
      <c r="A78" s="195"/>
      <c r="B78" s="9" t="s">
        <v>34</v>
      </c>
      <c r="C78" s="41">
        <v>20</v>
      </c>
      <c r="D78" s="41">
        <v>20</v>
      </c>
      <c r="E78" s="41">
        <v>20</v>
      </c>
      <c r="F78" s="41">
        <v>20</v>
      </c>
      <c r="G78" s="41">
        <v>0</v>
      </c>
      <c r="H78" s="186">
        <f>F78+G78</f>
        <v>20</v>
      </c>
      <c r="I78" s="150"/>
      <c r="J78" s="178"/>
      <c r="K78" s="178"/>
      <c r="L78" s="178"/>
      <c r="M78" s="178"/>
      <c r="N78" s="178"/>
      <c r="O78" s="178"/>
      <c r="P78" s="178"/>
      <c r="Q78" s="178"/>
    </row>
    <row r="79" spans="1:17" s="179" customFormat="1" ht="15.75" x14ac:dyDescent="0.25">
      <c r="A79" s="195"/>
      <c r="B79" s="9" t="s">
        <v>35</v>
      </c>
      <c r="C79" s="41">
        <v>50</v>
      </c>
      <c r="D79" s="41">
        <v>50</v>
      </c>
      <c r="E79" s="41">
        <v>50</v>
      </c>
      <c r="F79" s="41">
        <v>50</v>
      </c>
      <c r="G79" s="41">
        <v>0</v>
      </c>
      <c r="H79" s="186">
        <f>F79+G79</f>
        <v>50</v>
      </c>
      <c r="I79" s="150"/>
      <c r="J79" s="178"/>
      <c r="K79" s="178"/>
      <c r="L79" s="178"/>
      <c r="M79" s="178"/>
      <c r="N79" s="178"/>
      <c r="O79" s="178"/>
      <c r="P79" s="178"/>
      <c r="Q79" s="178"/>
    </row>
    <row r="80" spans="1:17" s="179" customFormat="1" ht="15.75" x14ac:dyDescent="0.25">
      <c r="A80" s="195"/>
      <c r="B80" s="9" t="s">
        <v>36</v>
      </c>
      <c r="C80" s="41">
        <v>75</v>
      </c>
      <c r="D80" s="41">
        <v>75</v>
      </c>
      <c r="E80" s="41">
        <v>75</v>
      </c>
      <c r="F80" s="41">
        <v>75</v>
      </c>
      <c r="G80" s="41">
        <v>0</v>
      </c>
      <c r="H80" s="186">
        <f>F80+G80</f>
        <v>75</v>
      </c>
      <c r="I80" s="150"/>
      <c r="J80" s="178"/>
      <c r="K80" s="178"/>
      <c r="L80" s="178"/>
      <c r="M80" s="178"/>
      <c r="N80" s="178"/>
      <c r="O80" s="178"/>
      <c r="P80" s="178"/>
      <c r="Q80" s="178"/>
    </row>
    <row r="81" spans="1:17" s="179" customFormat="1" ht="15.75" x14ac:dyDescent="0.25">
      <c r="A81" s="195"/>
      <c r="B81" s="9" t="s">
        <v>37</v>
      </c>
      <c r="C81" s="41">
        <v>5</v>
      </c>
      <c r="D81" s="41">
        <v>5</v>
      </c>
      <c r="E81" s="41">
        <v>5</v>
      </c>
      <c r="F81" s="41">
        <v>5</v>
      </c>
      <c r="G81" s="41">
        <v>0</v>
      </c>
      <c r="H81" s="186">
        <f>F81+G81</f>
        <v>5</v>
      </c>
      <c r="I81" s="9"/>
      <c r="J81" s="178"/>
      <c r="K81" s="178"/>
      <c r="L81" s="178"/>
      <c r="M81" s="178"/>
      <c r="N81" s="178"/>
      <c r="O81" s="178"/>
      <c r="P81" s="178"/>
      <c r="Q81" s="178"/>
    </row>
    <row r="82" spans="1:17" s="179" customFormat="1" ht="15.75" x14ac:dyDescent="0.25">
      <c r="A82" s="195"/>
      <c r="B82" s="57"/>
      <c r="C82" s="26"/>
      <c r="D82" s="26"/>
      <c r="E82" s="26"/>
      <c r="F82" s="26"/>
      <c r="G82" s="41"/>
      <c r="H82" s="186"/>
      <c r="I82" s="150"/>
      <c r="J82" s="178"/>
      <c r="K82" s="178"/>
      <c r="L82" s="178"/>
      <c r="M82" s="178"/>
      <c r="N82" s="178"/>
      <c r="O82" s="178"/>
      <c r="P82" s="178"/>
      <c r="Q82" s="178"/>
    </row>
    <row r="83" spans="1:17" s="179" customFormat="1" ht="15.75" x14ac:dyDescent="0.25">
      <c r="A83" s="196" t="s">
        <v>38</v>
      </c>
      <c r="B83" s="58" t="s">
        <v>39</v>
      </c>
      <c r="C83" s="30"/>
      <c r="D83" s="30"/>
      <c r="E83" s="30"/>
      <c r="F83" s="30"/>
      <c r="G83" s="30"/>
      <c r="H83" s="199"/>
      <c r="I83" s="58"/>
      <c r="J83" s="178"/>
      <c r="K83" s="178"/>
      <c r="L83" s="178"/>
      <c r="M83" s="178"/>
      <c r="N83" s="178"/>
      <c r="O83" s="178"/>
      <c r="P83" s="178"/>
      <c r="Q83" s="178"/>
    </row>
    <row r="84" spans="1:17" s="179" customFormat="1" ht="15.75" x14ac:dyDescent="0.25">
      <c r="A84" s="194"/>
      <c r="B84" s="57"/>
      <c r="C84" s="19"/>
      <c r="D84" s="19"/>
      <c r="E84" s="19"/>
      <c r="F84" s="19"/>
      <c r="G84" s="26"/>
      <c r="H84" s="181"/>
      <c r="I84" s="141"/>
      <c r="J84" s="178"/>
      <c r="K84" s="178"/>
      <c r="L84" s="178"/>
      <c r="M84" s="178"/>
      <c r="N84" s="178"/>
      <c r="O84" s="178"/>
      <c r="P84" s="178"/>
      <c r="Q84" s="178"/>
    </row>
    <row r="85" spans="1:17" s="179" customFormat="1" ht="15.75" x14ac:dyDescent="0.25">
      <c r="A85" s="195"/>
      <c r="B85" s="43" t="s">
        <v>40</v>
      </c>
      <c r="C85" s="43"/>
      <c r="D85" s="43"/>
      <c r="E85" s="43"/>
      <c r="F85" s="43"/>
      <c r="G85" s="43"/>
      <c r="H85" s="43"/>
      <c r="I85" s="43" t="s">
        <v>261</v>
      </c>
      <c r="J85" s="178"/>
      <c r="K85" s="178"/>
      <c r="L85" s="178"/>
      <c r="M85" s="178"/>
      <c r="N85" s="178"/>
      <c r="O85" s="178"/>
      <c r="P85" s="178"/>
      <c r="Q85" s="178"/>
    </row>
    <row r="86" spans="1:17" s="179" customFormat="1" ht="30" x14ac:dyDescent="0.25">
      <c r="A86" s="195"/>
      <c r="B86" s="135" t="s">
        <v>526</v>
      </c>
      <c r="C86" s="127">
        <v>20</v>
      </c>
      <c r="D86" s="127">
        <v>20</v>
      </c>
      <c r="E86" s="127">
        <v>20</v>
      </c>
      <c r="F86" s="127">
        <v>20</v>
      </c>
      <c r="G86" s="127">
        <v>0</v>
      </c>
      <c r="H86" s="127">
        <f t="shared" ref="H86:H91" si="1">F86+G86</f>
        <v>20</v>
      </c>
      <c r="I86" s="141"/>
      <c r="J86" s="178"/>
      <c r="K86" s="178"/>
      <c r="L86" s="178"/>
      <c r="M86" s="178"/>
      <c r="N86" s="178"/>
      <c r="O86" s="178"/>
      <c r="P86" s="178"/>
      <c r="Q86" s="178"/>
    </row>
    <row r="87" spans="1:17" s="179" customFormat="1" ht="45.2" x14ac:dyDescent="0.25">
      <c r="A87" s="195"/>
      <c r="B87" s="135" t="s">
        <v>527</v>
      </c>
      <c r="C87" s="127">
        <v>20</v>
      </c>
      <c r="D87" s="127">
        <v>20</v>
      </c>
      <c r="E87" s="127">
        <v>20</v>
      </c>
      <c r="F87" s="127">
        <v>20</v>
      </c>
      <c r="G87" s="127">
        <v>0</v>
      </c>
      <c r="H87" s="127">
        <f t="shared" si="1"/>
        <v>20</v>
      </c>
      <c r="I87" s="141"/>
      <c r="J87" s="178"/>
      <c r="K87" s="178"/>
      <c r="L87" s="178"/>
      <c r="M87" s="178"/>
      <c r="N87" s="178"/>
      <c r="O87" s="178"/>
      <c r="P87" s="178"/>
      <c r="Q87" s="178"/>
    </row>
    <row r="88" spans="1:17" s="179" customFormat="1" ht="15.75" x14ac:dyDescent="0.25">
      <c r="A88" s="195"/>
      <c r="B88" s="135" t="s">
        <v>395</v>
      </c>
      <c r="C88" s="127">
        <v>50</v>
      </c>
      <c r="D88" s="127">
        <v>50</v>
      </c>
      <c r="E88" s="127">
        <v>50</v>
      </c>
      <c r="F88" s="127">
        <v>50</v>
      </c>
      <c r="G88" s="127">
        <v>0</v>
      </c>
      <c r="H88" s="127">
        <f t="shared" si="1"/>
        <v>50</v>
      </c>
      <c r="I88" s="141"/>
      <c r="J88" s="178"/>
      <c r="K88" s="178"/>
      <c r="L88" s="178"/>
      <c r="M88" s="178"/>
      <c r="N88" s="178"/>
      <c r="O88" s="178"/>
      <c r="P88" s="178"/>
      <c r="Q88" s="178"/>
    </row>
    <row r="89" spans="1:17" s="179" customFormat="1" ht="15.75" x14ac:dyDescent="0.25">
      <c r="A89" s="195"/>
      <c r="B89" s="135" t="s">
        <v>392</v>
      </c>
      <c r="C89" s="127">
        <v>100</v>
      </c>
      <c r="D89" s="127">
        <v>100</v>
      </c>
      <c r="E89" s="127">
        <v>100</v>
      </c>
      <c r="F89" s="127">
        <v>100</v>
      </c>
      <c r="G89" s="127">
        <v>0</v>
      </c>
      <c r="H89" s="127">
        <f t="shared" si="1"/>
        <v>100</v>
      </c>
      <c r="I89" s="141"/>
      <c r="J89" s="178"/>
      <c r="K89" s="178"/>
      <c r="L89" s="178"/>
      <c r="M89" s="178"/>
      <c r="N89" s="178"/>
      <c r="O89" s="178"/>
      <c r="P89" s="178"/>
      <c r="Q89" s="178"/>
    </row>
    <row r="90" spans="1:17" s="179" customFormat="1" ht="15.75" x14ac:dyDescent="0.25">
      <c r="A90" s="195"/>
      <c r="B90" s="135" t="s">
        <v>393</v>
      </c>
      <c r="C90" s="127">
        <v>60</v>
      </c>
      <c r="D90" s="127">
        <v>60</v>
      </c>
      <c r="E90" s="127">
        <v>60</v>
      </c>
      <c r="F90" s="127">
        <v>60</v>
      </c>
      <c r="G90" s="127">
        <v>0</v>
      </c>
      <c r="H90" s="127">
        <f t="shared" si="1"/>
        <v>60</v>
      </c>
      <c r="I90" s="141"/>
      <c r="J90" s="178"/>
      <c r="K90" s="178"/>
      <c r="L90" s="178"/>
      <c r="M90" s="178"/>
      <c r="N90" s="178"/>
      <c r="O90" s="178"/>
      <c r="P90" s="178"/>
      <c r="Q90" s="178"/>
    </row>
    <row r="91" spans="1:17" s="179" customFormat="1" ht="15.75" x14ac:dyDescent="0.25">
      <c r="A91" s="195"/>
      <c r="B91" s="135" t="s">
        <v>396</v>
      </c>
      <c r="C91" s="127">
        <v>40</v>
      </c>
      <c r="D91" s="127">
        <v>40</v>
      </c>
      <c r="E91" s="127">
        <v>40</v>
      </c>
      <c r="F91" s="127">
        <v>40</v>
      </c>
      <c r="G91" s="127">
        <v>0</v>
      </c>
      <c r="H91" s="127">
        <f t="shared" si="1"/>
        <v>40</v>
      </c>
      <c r="I91" s="141"/>
      <c r="J91" s="178"/>
      <c r="K91" s="178"/>
      <c r="L91" s="178"/>
      <c r="M91" s="178"/>
      <c r="N91" s="178"/>
      <c r="O91" s="178"/>
      <c r="P91" s="178"/>
      <c r="Q91" s="178"/>
    </row>
    <row r="92" spans="1:17" s="179" customFormat="1" ht="48.95" customHeight="1" x14ac:dyDescent="0.25">
      <c r="A92" s="232" t="s">
        <v>528</v>
      </c>
      <c r="B92" s="233"/>
      <c r="C92" s="233"/>
      <c r="D92" s="233"/>
      <c r="E92" s="233"/>
      <c r="F92" s="233"/>
      <c r="G92" s="233"/>
      <c r="H92" s="233"/>
      <c r="I92" s="234"/>
      <c r="J92" s="178"/>
      <c r="K92" s="178"/>
      <c r="L92" s="178"/>
      <c r="M92" s="178"/>
      <c r="N92" s="178"/>
      <c r="O92" s="178"/>
      <c r="P92" s="178"/>
      <c r="Q92" s="178"/>
    </row>
    <row r="93" spans="1:17" s="179" customFormat="1" ht="15.75" x14ac:dyDescent="0.25">
      <c r="A93" s="195"/>
      <c r="B93" s="43" t="s">
        <v>529</v>
      </c>
      <c r="C93" s="43"/>
      <c r="D93" s="43"/>
      <c r="E93" s="43"/>
      <c r="F93" s="43"/>
      <c r="G93" s="43"/>
      <c r="H93" s="43"/>
      <c r="I93" s="43" t="s">
        <v>261</v>
      </c>
      <c r="J93" s="178"/>
      <c r="K93" s="178"/>
      <c r="L93" s="178"/>
      <c r="M93" s="178"/>
      <c r="N93" s="178"/>
      <c r="O93" s="178"/>
      <c r="P93" s="178"/>
      <c r="Q93" s="178"/>
    </row>
    <row r="94" spans="1:17" s="179" customFormat="1" ht="15.75" x14ac:dyDescent="0.25">
      <c r="A94" s="195"/>
      <c r="B94" s="135" t="s">
        <v>530</v>
      </c>
      <c r="C94" s="132"/>
      <c r="D94" s="132"/>
      <c r="E94" s="132" t="str">
        <f>F94</f>
        <v>*MTO Rate</v>
      </c>
      <c r="F94" s="132" t="s">
        <v>531</v>
      </c>
      <c r="G94" s="200">
        <v>0</v>
      </c>
      <c r="H94" s="201"/>
      <c r="I94" s="141"/>
      <c r="J94" s="178"/>
      <c r="K94" s="178"/>
      <c r="L94" s="178"/>
      <c r="M94" s="178"/>
      <c r="N94" s="178"/>
      <c r="O94" s="178"/>
      <c r="P94" s="178"/>
      <c r="Q94" s="178"/>
    </row>
    <row r="95" spans="1:17" s="179" customFormat="1" ht="30" x14ac:dyDescent="0.25">
      <c r="A95" s="195"/>
      <c r="B95" s="143" t="s">
        <v>532</v>
      </c>
      <c r="C95" s="132"/>
      <c r="D95" s="132"/>
      <c r="E95" s="132"/>
      <c r="F95" s="132" t="s">
        <v>533</v>
      </c>
      <c r="G95" s="200">
        <v>0</v>
      </c>
      <c r="H95" s="201"/>
      <c r="I95" s="141"/>
      <c r="J95" s="178"/>
      <c r="K95" s="178"/>
      <c r="L95" s="178"/>
      <c r="M95" s="178"/>
      <c r="N95" s="178"/>
      <c r="O95" s="178"/>
      <c r="P95" s="178"/>
      <c r="Q95" s="178"/>
    </row>
    <row r="96" spans="1:17" s="179" customFormat="1" ht="15.75" x14ac:dyDescent="0.25">
      <c r="A96" s="195"/>
      <c r="B96" s="143" t="s">
        <v>534</v>
      </c>
      <c r="C96" s="132"/>
      <c r="D96" s="132"/>
      <c r="E96" s="132"/>
      <c r="F96" s="132">
        <v>40</v>
      </c>
      <c r="G96" s="200">
        <v>0</v>
      </c>
      <c r="H96" s="201">
        <v>40</v>
      </c>
      <c r="I96" s="141"/>
      <c r="J96" s="178"/>
      <c r="K96" s="178"/>
      <c r="L96" s="178"/>
      <c r="M96" s="178"/>
      <c r="N96" s="178"/>
      <c r="O96" s="178"/>
      <c r="P96" s="178"/>
      <c r="Q96" s="178"/>
    </row>
    <row r="97" spans="1:17" s="179" customFormat="1" ht="15.75" x14ac:dyDescent="0.25">
      <c r="A97" s="195"/>
      <c r="B97" s="43" t="s">
        <v>535</v>
      </c>
      <c r="C97" s="43"/>
      <c r="D97" s="43"/>
      <c r="E97" s="43"/>
      <c r="F97" s="43"/>
      <c r="G97" s="43"/>
      <c r="H97" s="43"/>
      <c r="I97" s="43"/>
      <c r="J97" s="178"/>
      <c r="K97" s="178"/>
      <c r="L97" s="178"/>
      <c r="M97" s="178"/>
      <c r="N97" s="178"/>
      <c r="O97" s="178"/>
      <c r="P97" s="178"/>
      <c r="Q97" s="178"/>
    </row>
    <row r="98" spans="1:17" s="179" customFormat="1" ht="15.75" x14ac:dyDescent="0.25">
      <c r="A98" s="195"/>
      <c r="B98" s="135" t="s">
        <v>536</v>
      </c>
      <c r="C98" s="127"/>
      <c r="D98" s="127"/>
      <c r="E98" s="132" t="str">
        <f>F98</f>
        <v>*MTO Rate</v>
      </c>
      <c r="F98" s="132" t="s">
        <v>531</v>
      </c>
      <c r="G98" s="200">
        <v>0</v>
      </c>
      <c r="H98" s="127"/>
      <c r="I98" s="141"/>
      <c r="J98" s="178"/>
      <c r="K98" s="178"/>
      <c r="L98" s="178"/>
      <c r="M98" s="178"/>
      <c r="N98" s="178"/>
      <c r="O98" s="178"/>
      <c r="P98" s="178"/>
      <c r="Q98" s="178"/>
    </row>
    <row r="99" spans="1:17" s="179" customFormat="1" ht="30" x14ac:dyDescent="0.25">
      <c r="A99" s="195"/>
      <c r="B99" s="143" t="s">
        <v>532</v>
      </c>
      <c r="C99" s="127"/>
      <c r="D99" s="127"/>
      <c r="E99" s="127"/>
      <c r="F99" s="127" t="s">
        <v>533</v>
      </c>
      <c r="G99" s="200">
        <v>0</v>
      </c>
      <c r="H99" s="201"/>
      <c r="I99" s="141"/>
      <c r="J99" s="178"/>
      <c r="K99" s="178"/>
      <c r="L99" s="178"/>
      <c r="M99" s="178"/>
      <c r="N99" s="178"/>
      <c r="O99" s="178"/>
      <c r="P99" s="178"/>
      <c r="Q99" s="178"/>
    </row>
    <row r="100" spans="1:17" s="179" customFormat="1" ht="15.75" x14ac:dyDescent="0.25">
      <c r="A100" s="195"/>
      <c r="B100" s="143" t="s">
        <v>534</v>
      </c>
      <c r="C100" s="127"/>
      <c r="D100" s="127"/>
      <c r="E100" s="132">
        <f>F100</f>
        <v>40</v>
      </c>
      <c r="F100" s="132">
        <v>40</v>
      </c>
      <c r="G100" s="200">
        <v>0</v>
      </c>
      <c r="H100" s="201">
        <v>40</v>
      </c>
      <c r="I100" s="141"/>
      <c r="J100" s="178"/>
      <c r="K100" s="178"/>
      <c r="L100" s="178"/>
      <c r="M100" s="178"/>
      <c r="N100" s="178"/>
      <c r="O100" s="178"/>
      <c r="P100" s="178"/>
      <c r="Q100" s="178"/>
    </row>
    <row r="101" spans="1:17" s="179" customFormat="1" ht="15.75" x14ac:dyDescent="0.25">
      <c r="A101" s="195"/>
      <c r="B101" s="43" t="s">
        <v>567</v>
      </c>
      <c r="C101" s="43"/>
      <c r="D101" s="43"/>
      <c r="E101" s="43"/>
      <c r="F101" s="43"/>
      <c r="G101" s="43"/>
      <c r="H101" s="43"/>
      <c r="I101" s="43"/>
      <c r="J101" s="178"/>
      <c r="K101" s="178"/>
      <c r="L101" s="178"/>
      <c r="M101" s="178"/>
      <c r="N101" s="178"/>
      <c r="O101" s="178"/>
      <c r="P101" s="178"/>
      <c r="Q101" s="178"/>
    </row>
    <row r="102" spans="1:17" s="179" customFormat="1" ht="60.2" x14ac:dyDescent="0.25">
      <c r="A102" s="195"/>
      <c r="B102" s="143" t="s">
        <v>537</v>
      </c>
      <c r="C102" s="127"/>
      <c r="D102" s="127"/>
      <c r="E102" s="132" t="str">
        <f>F102</f>
        <v>*MTO Rate</v>
      </c>
      <c r="F102" s="132" t="s">
        <v>531</v>
      </c>
      <c r="G102" s="200">
        <v>0</v>
      </c>
      <c r="H102" s="201"/>
      <c r="I102" s="141"/>
      <c r="J102" s="178"/>
      <c r="K102" s="178"/>
      <c r="L102" s="178"/>
      <c r="M102" s="178"/>
      <c r="N102" s="178"/>
      <c r="O102" s="178"/>
      <c r="P102" s="178"/>
      <c r="Q102" s="178"/>
    </row>
    <row r="103" spans="1:17" s="179" customFormat="1" ht="15.75" x14ac:dyDescent="0.25">
      <c r="A103" s="195"/>
      <c r="B103" s="143" t="s">
        <v>538</v>
      </c>
      <c r="C103" s="127"/>
      <c r="D103" s="127"/>
      <c r="E103" s="132" t="str">
        <f>F103</f>
        <v>*MTO Rate</v>
      </c>
      <c r="F103" s="132" t="s">
        <v>531</v>
      </c>
      <c r="G103" s="200">
        <v>0</v>
      </c>
      <c r="H103" s="201"/>
      <c r="I103" s="141"/>
      <c r="J103" s="178"/>
      <c r="K103" s="178"/>
      <c r="L103" s="178"/>
      <c r="M103" s="178"/>
      <c r="N103" s="178"/>
      <c r="O103" s="178"/>
      <c r="P103" s="178"/>
      <c r="Q103" s="178"/>
    </row>
    <row r="104" spans="1:17" s="179" customFormat="1" ht="30" x14ac:dyDescent="0.25">
      <c r="A104" s="195"/>
      <c r="B104" s="143" t="s">
        <v>532</v>
      </c>
      <c r="C104" s="127"/>
      <c r="D104" s="127"/>
      <c r="E104" s="127"/>
      <c r="F104" s="127" t="s">
        <v>533</v>
      </c>
      <c r="G104" s="200">
        <v>0</v>
      </c>
      <c r="H104" s="201"/>
      <c r="I104" s="141"/>
      <c r="J104" s="178"/>
      <c r="K104" s="178"/>
      <c r="L104" s="178"/>
      <c r="M104" s="178"/>
      <c r="N104" s="178"/>
      <c r="O104" s="178"/>
      <c r="P104" s="178"/>
      <c r="Q104" s="178"/>
    </row>
    <row r="105" spans="1:17" s="179" customFormat="1" ht="15.75" x14ac:dyDescent="0.25">
      <c r="A105" s="195"/>
      <c r="B105" s="143" t="s">
        <v>534</v>
      </c>
      <c r="C105" s="127"/>
      <c r="D105" s="127"/>
      <c r="E105" s="127"/>
      <c r="F105" s="127">
        <v>40</v>
      </c>
      <c r="G105" s="200">
        <v>0</v>
      </c>
      <c r="H105" s="201">
        <v>40</v>
      </c>
      <c r="I105" s="141"/>
      <c r="J105" s="178"/>
      <c r="K105" s="178"/>
      <c r="L105" s="178"/>
      <c r="M105" s="178"/>
      <c r="N105" s="178"/>
      <c r="O105" s="178"/>
      <c r="P105" s="178"/>
      <c r="Q105" s="178"/>
    </row>
    <row r="106" spans="1:17" s="179" customFormat="1" ht="60.2" x14ac:dyDescent="0.25">
      <c r="A106" s="195"/>
      <c r="B106" s="43" t="s">
        <v>539</v>
      </c>
      <c r="C106" s="43"/>
      <c r="D106" s="43"/>
      <c r="E106" s="43"/>
      <c r="F106" s="43"/>
      <c r="G106" s="43"/>
      <c r="H106" s="43"/>
      <c r="I106" s="43" t="s">
        <v>541</v>
      </c>
      <c r="J106" s="178"/>
      <c r="K106" s="178"/>
      <c r="L106" s="178"/>
      <c r="M106" s="178"/>
      <c r="N106" s="178"/>
      <c r="O106" s="178"/>
      <c r="P106" s="178"/>
      <c r="Q106" s="178"/>
    </row>
    <row r="107" spans="1:17" s="179" customFormat="1" ht="15.75" x14ac:dyDescent="0.25">
      <c r="A107" s="195"/>
      <c r="B107" s="143" t="s">
        <v>540</v>
      </c>
      <c r="C107" s="127"/>
      <c r="D107" s="127"/>
      <c r="E107" s="127"/>
      <c r="F107" s="127" t="s">
        <v>558</v>
      </c>
      <c r="G107" s="200">
        <v>0</v>
      </c>
      <c r="H107" s="201"/>
      <c r="I107" s="141"/>
      <c r="J107" s="178"/>
      <c r="K107" s="178"/>
      <c r="L107" s="178"/>
      <c r="M107" s="178"/>
      <c r="N107" s="178"/>
      <c r="O107" s="178"/>
      <c r="P107" s="178"/>
      <c r="Q107" s="178"/>
    </row>
    <row r="108" spans="1:17" s="179" customFormat="1" ht="15.75" x14ac:dyDescent="0.25">
      <c r="A108" s="195"/>
      <c r="B108" s="143" t="s">
        <v>542</v>
      </c>
      <c r="C108" s="127"/>
      <c r="D108" s="127"/>
      <c r="E108" s="127"/>
      <c r="F108" s="127" t="s">
        <v>543</v>
      </c>
      <c r="G108" s="200">
        <v>0</v>
      </c>
      <c r="H108" s="201"/>
      <c r="I108" s="141"/>
      <c r="J108" s="178"/>
      <c r="K108" s="178"/>
      <c r="L108" s="178"/>
      <c r="M108" s="178"/>
      <c r="N108" s="178"/>
      <c r="O108" s="178"/>
      <c r="P108" s="178"/>
      <c r="Q108" s="178"/>
    </row>
    <row r="109" spans="1:17" s="179" customFormat="1" ht="15.75" x14ac:dyDescent="0.25">
      <c r="A109" s="195"/>
      <c r="B109" s="143" t="s">
        <v>544</v>
      </c>
      <c r="C109" s="127"/>
      <c r="D109" s="127"/>
      <c r="E109" s="127"/>
      <c r="F109" s="127" t="s">
        <v>545</v>
      </c>
      <c r="G109" s="200">
        <v>0</v>
      </c>
      <c r="H109" s="201"/>
      <c r="I109" s="141"/>
      <c r="J109" s="178"/>
      <c r="K109" s="178"/>
      <c r="L109" s="178"/>
      <c r="M109" s="178"/>
      <c r="N109" s="178"/>
      <c r="O109" s="178"/>
      <c r="P109" s="178"/>
      <c r="Q109" s="178"/>
    </row>
    <row r="110" spans="1:17" s="179" customFormat="1" ht="15.75" x14ac:dyDescent="0.25">
      <c r="A110" s="195"/>
      <c r="B110" s="43" t="s">
        <v>546</v>
      </c>
      <c r="C110" s="43"/>
      <c r="D110" s="43"/>
      <c r="E110" s="43"/>
      <c r="F110" s="43"/>
      <c r="G110" s="43"/>
      <c r="H110" s="43"/>
      <c r="I110" s="43"/>
      <c r="J110" s="178"/>
      <c r="K110" s="178"/>
      <c r="L110" s="178"/>
      <c r="M110" s="178"/>
      <c r="N110" s="178"/>
      <c r="O110" s="178"/>
      <c r="P110" s="178"/>
      <c r="Q110" s="178"/>
    </row>
    <row r="111" spans="1:17" s="179" customFormat="1" ht="45.2" x14ac:dyDescent="0.25">
      <c r="A111" s="195"/>
      <c r="B111" s="143" t="s">
        <v>547</v>
      </c>
      <c r="C111" s="127"/>
      <c r="D111" s="127"/>
      <c r="E111" s="127"/>
      <c r="F111" s="127">
        <v>100</v>
      </c>
      <c r="G111" s="200">
        <v>0</v>
      </c>
      <c r="H111" s="201">
        <v>100</v>
      </c>
      <c r="I111" s="141"/>
      <c r="J111" s="178"/>
      <c r="K111" s="178"/>
      <c r="L111" s="178"/>
      <c r="M111" s="178"/>
      <c r="N111" s="178"/>
      <c r="O111" s="178"/>
      <c r="P111" s="178"/>
      <c r="Q111" s="178"/>
    </row>
    <row r="112" spans="1:17" s="179" customFormat="1" ht="15.75" x14ac:dyDescent="0.25">
      <c r="A112" s="195"/>
      <c r="B112" s="43" t="s">
        <v>548</v>
      </c>
      <c r="C112" s="43"/>
      <c r="D112" s="43"/>
      <c r="E112" s="43"/>
      <c r="F112" s="43"/>
      <c r="G112" s="43"/>
      <c r="H112" s="43"/>
      <c r="I112" s="43"/>
      <c r="J112" s="178"/>
      <c r="K112" s="178"/>
      <c r="L112" s="178"/>
      <c r="M112" s="178"/>
      <c r="N112" s="178"/>
      <c r="O112" s="178"/>
      <c r="P112" s="178"/>
      <c r="Q112" s="178"/>
    </row>
    <row r="113" spans="1:17" s="179" customFormat="1" ht="45" x14ac:dyDescent="0.25">
      <c r="A113" s="195"/>
      <c r="B113" s="9" t="s">
        <v>572</v>
      </c>
      <c r="C113" s="202"/>
      <c r="D113" s="127"/>
      <c r="E113" s="127"/>
      <c r="F113" s="127">
        <v>500</v>
      </c>
      <c r="G113" s="127">
        <v>0</v>
      </c>
      <c r="H113" s="127">
        <v>500</v>
      </c>
      <c r="I113" s="57"/>
      <c r="J113" s="178"/>
      <c r="K113" s="178"/>
      <c r="L113" s="178"/>
      <c r="M113" s="178"/>
      <c r="N113" s="178"/>
      <c r="O113" s="178"/>
      <c r="P113" s="178"/>
      <c r="Q113" s="178"/>
    </row>
    <row r="114" spans="1:17" s="179" customFormat="1" ht="45" x14ac:dyDescent="0.25">
      <c r="A114" s="195"/>
      <c r="B114" s="9" t="s">
        <v>573</v>
      </c>
      <c r="C114" s="202"/>
      <c r="D114" s="127"/>
      <c r="E114" s="127"/>
      <c r="F114" s="127">
        <v>1000</v>
      </c>
      <c r="G114" s="127">
        <v>0</v>
      </c>
      <c r="H114" s="127">
        <v>1000</v>
      </c>
      <c r="I114" s="57"/>
      <c r="J114" s="178"/>
      <c r="K114" s="178"/>
      <c r="L114" s="178"/>
      <c r="M114" s="178"/>
      <c r="N114" s="178"/>
      <c r="O114" s="178"/>
      <c r="P114" s="178"/>
      <c r="Q114" s="178"/>
    </row>
    <row r="115" spans="1:17" s="179" customFormat="1" ht="45" x14ac:dyDescent="0.25">
      <c r="A115" s="195"/>
      <c r="B115" s="9" t="s">
        <v>549</v>
      </c>
      <c r="C115" s="127"/>
      <c r="D115" s="127"/>
      <c r="E115" s="127"/>
      <c r="F115" s="127">
        <v>300</v>
      </c>
      <c r="G115" s="127">
        <v>0</v>
      </c>
      <c r="H115" s="127">
        <v>300</v>
      </c>
      <c r="I115" s="57"/>
      <c r="J115" s="178"/>
      <c r="K115" s="178"/>
      <c r="L115" s="178"/>
      <c r="M115" s="178"/>
      <c r="N115" s="178"/>
      <c r="O115" s="178"/>
      <c r="P115" s="178"/>
      <c r="Q115" s="178"/>
    </row>
    <row r="116" spans="1:17" s="179" customFormat="1" ht="15.75" x14ac:dyDescent="0.25">
      <c r="A116" s="195"/>
      <c r="B116" s="9" t="s">
        <v>550</v>
      </c>
      <c r="C116" s="127"/>
      <c r="D116" s="127"/>
      <c r="E116" s="127"/>
      <c r="F116" s="127">
        <v>150</v>
      </c>
      <c r="G116" s="127">
        <v>0</v>
      </c>
      <c r="H116" s="127">
        <v>150</v>
      </c>
      <c r="I116" s="57"/>
      <c r="J116" s="178"/>
      <c r="K116" s="178"/>
      <c r="L116" s="178"/>
      <c r="M116" s="178"/>
      <c r="N116" s="178"/>
      <c r="O116" s="178"/>
      <c r="P116" s="178"/>
      <c r="Q116" s="178"/>
    </row>
    <row r="117" spans="1:17" s="179" customFormat="1" ht="15.75" x14ac:dyDescent="0.25">
      <c r="A117" s="195"/>
      <c r="B117" s="43" t="s">
        <v>551</v>
      </c>
      <c r="C117" s="43"/>
      <c r="D117" s="43"/>
      <c r="E117" s="43"/>
      <c r="F117" s="43"/>
      <c r="G117" s="43"/>
      <c r="H117" s="43"/>
      <c r="I117" s="43"/>
      <c r="J117" s="178"/>
      <c r="K117" s="178"/>
      <c r="L117" s="178"/>
      <c r="M117" s="178"/>
      <c r="N117" s="178"/>
      <c r="O117" s="178"/>
      <c r="P117" s="178"/>
      <c r="Q117" s="178"/>
    </row>
    <row r="118" spans="1:17" s="179" customFormat="1" ht="15.75" x14ac:dyDescent="0.25">
      <c r="A118" s="195"/>
      <c r="B118" s="9" t="s">
        <v>552</v>
      </c>
      <c r="C118" s="127"/>
      <c r="D118" s="127"/>
      <c r="E118" s="127">
        <v>60</v>
      </c>
      <c r="F118" s="127">
        <v>125</v>
      </c>
      <c r="G118" s="127">
        <v>0</v>
      </c>
      <c r="H118" s="127">
        <v>125</v>
      </c>
      <c r="I118" s="57"/>
      <c r="J118" s="178"/>
      <c r="K118" s="178"/>
      <c r="L118" s="178"/>
      <c r="M118" s="178"/>
      <c r="N118" s="178"/>
      <c r="O118" s="178"/>
      <c r="P118" s="178"/>
      <c r="Q118" s="178"/>
    </row>
    <row r="119" spans="1:17" s="179" customFormat="1" ht="15.75" x14ac:dyDescent="0.25">
      <c r="A119" s="195"/>
      <c r="B119" s="9" t="s">
        <v>553</v>
      </c>
      <c r="C119" s="144" t="s">
        <v>554</v>
      </c>
      <c r="D119" s="127"/>
      <c r="E119" s="127">
        <v>60</v>
      </c>
      <c r="F119" s="127">
        <v>100</v>
      </c>
      <c r="G119" s="127">
        <v>0</v>
      </c>
      <c r="H119" s="127">
        <v>100</v>
      </c>
      <c r="I119" s="57"/>
      <c r="J119" s="178"/>
      <c r="K119" s="178"/>
      <c r="L119" s="178"/>
      <c r="M119" s="178"/>
      <c r="N119" s="178"/>
      <c r="O119" s="178"/>
      <c r="P119" s="178"/>
      <c r="Q119" s="178"/>
    </row>
    <row r="120" spans="1:17" s="179" customFormat="1" ht="15.75" x14ac:dyDescent="0.25">
      <c r="A120" s="195"/>
      <c r="B120" s="9" t="s">
        <v>553</v>
      </c>
      <c r="C120" s="144" t="s">
        <v>555</v>
      </c>
      <c r="D120" s="127"/>
      <c r="E120" s="127">
        <v>60</v>
      </c>
      <c r="F120" s="127">
        <v>75</v>
      </c>
      <c r="G120" s="127">
        <v>0</v>
      </c>
      <c r="H120" s="127">
        <v>75</v>
      </c>
      <c r="I120" s="57"/>
      <c r="J120" s="178"/>
      <c r="K120" s="178"/>
      <c r="L120" s="178"/>
      <c r="M120" s="178"/>
      <c r="N120" s="178"/>
      <c r="O120" s="178"/>
      <c r="P120" s="178"/>
      <c r="Q120" s="178"/>
    </row>
    <row r="121" spans="1:17" s="179" customFormat="1" ht="15.75" x14ac:dyDescent="0.25">
      <c r="A121" s="195"/>
      <c r="B121" s="9" t="s">
        <v>556</v>
      </c>
      <c r="C121" s="144"/>
      <c r="D121" s="127"/>
      <c r="E121" s="127">
        <v>60</v>
      </c>
      <c r="F121" s="127">
        <v>60</v>
      </c>
      <c r="G121" s="127">
        <v>0</v>
      </c>
      <c r="H121" s="127">
        <v>60</v>
      </c>
      <c r="I121" s="57"/>
      <c r="J121" s="178"/>
      <c r="K121" s="178"/>
      <c r="L121" s="178"/>
      <c r="M121" s="178"/>
      <c r="N121" s="178"/>
      <c r="O121" s="178"/>
      <c r="P121" s="178"/>
      <c r="Q121" s="178"/>
    </row>
    <row r="122" spans="1:17" s="179" customFormat="1" ht="65.25" customHeight="1" x14ac:dyDescent="0.25">
      <c r="A122" s="232" t="s">
        <v>557</v>
      </c>
      <c r="B122" s="233"/>
      <c r="C122" s="233"/>
      <c r="D122" s="233"/>
      <c r="E122" s="233"/>
      <c r="F122" s="233"/>
      <c r="G122" s="233"/>
      <c r="H122" s="233"/>
      <c r="I122" s="234"/>
      <c r="J122" s="178"/>
      <c r="K122" s="178"/>
      <c r="L122" s="178"/>
      <c r="M122" s="178"/>
      <c r="N122" s="178"/>
      <c r="O122" s="178"/>
      <c r="P122" s="178"/>
      <c r="Q122" s="178"/>
    </row>
    <row r="123" spans="1:17" s="179" customFormat="1" ht="15.75" x14ac:dyDescent="0.25">
      <c r="A123" s="196" t="s">
        <v>41</v>
      </c>
      <c r="B123" s="58" t="s">
        <v>42</v>
      </c>
      <c r="C123" s="30"/>
      <c r="D123" s="30"/>
      <c r="E123" s="30"/>
      <c r="F123" s="30"/>
      <c r="G123" s="197"/>
      <c r="H123" s="184"/>
      <c r="I123" s="154"/>
      <c r="J123" s="178"/>
      <c r="K123" s="178"/>
      <c r="L123" s="178"/>
      <c r="M123" s="178"/>
      <c r="N123" s="178"/>
      <c r="O123" s="178"/>
      <c r="P123" s="178"/>
      <c r="Q123" s="178"/>
    </row>
    <row r="124" spans="1:17" s="179" customFormat="1" ht="15.75" x14ac:dyDescent="0.25">
      <c r="A124" s="194"/>
      <c r="B124" s="57"/>
      <c r="C124" s="19"/>
      <c r="D124" s="19"/>
      <c r="E124" s="19"/>
      <c r="F124" s="19"/>
      <c r="G124" s="26"/>
      <c r="H124" s="181"/>
      <c r="I124" s="9"/>
      <c r="J124" s="178"/>
      <c r="K124" s="178"/>
      <c r="L124" s="178"/>
      <c r="M124" s="178"/>
      <c r="N124" s="178"/>
      <c r="O124" s="178"/>
      <c r="P124" s="178"/>
      <c r="Q124" s="178"/>
    </row>
    <row r="125" spans="1:17" s="179" customFormat="1" ht="15.75" x14ac:dyDescent="0.25">
      <c r="A125" s="195"/>
      <c r="B125" s="43" t="s">
        <v>43</v>
      </c>
      <c r="C125" s="53"/>
      <c r="D125" s="53"/>
      <c r="E125" s="53"/>
      <c r="F125" s="53"/>
      <c r="G125" s="44"/>
      <c r="H125" s="203"/>
      <c r="I125" s="155" t="s">
        <v>178</v>
      </c>
      <c r="J125" s="178"/>
      <c r="K125" s="178"/>
      <c r="L125" s="178"/>
      <c r="M125" s="178"/>
      <c r="N125" s="178"/>
      <c r="O125" s="178"/>
      <c r="P125" s="178"/>
      <c r="Q125" s="178"/>
    </row>
    <row r="126" spans="1:17" s="179" customFormat="1" ht="15.75" x14ac:dyDescent="0.25">
      <c r="A126" s="195"/>
      <c r="B126" s="9" t="s">
        <v>44</v>
      </c>
      <c r="C126" s="54">
        <v>350</v>
      </c>
      <c r="D126" s="54">
        <v>400</v>
      </c>
      <c r="E126" s="54">
        <v>400</v>
      </c>
      <c r="F126" s="54">
        <v>400</v>
      </c>
      <c r="G126" s="41">
        <v>0</v>
      </c>
      <c r="H126" s="186">
        <f>F126+G126</f>
        <v>400</v>
      </c>
      <c r="I126" s="150"/>
      <c r="J126" s="178"/>
      <c r="K126" s="178"/>
      <c r="L126" s="178"/>
      <c r="M126" s="178"/>
      <c r="N126" s="178"/>
      <c r="O126" s="178"/>
      <c r="P126" s="178"/>
      <c r="Q126" s="178"/>
    </row>
    <row r="127" spans="1:17" s="179" customFormat="1" ht="15.75" x14ac:dyDescent="0.25">
      <c r="A127" s="195"/>
      <c r="B127" s="9" t="s">
        <v>45</v>
      </c>
      <c r="C127" s="54">
        <v>200</v>
      </c>
      <c r="D127" s="54">
        <v>250</v>
      </c>
      <c r="E127" s="54">
        <v>250</v>
      </c>
      <c r="F127" s="54">
        <v>250</v>
      </c>
      <c r="G127" s="41">
        <v>0</v>
      </c>
      <c r="H127" s="186">
        <f>F127+G127</f>
        <v>250</v>
      </c>
      <c r="I127" s="150"/>
      <c r="J127" s="178"/>
      <c r="K127" s="178"/>
      <c r="L127" s="178"/>
      <c r="M127" s="178"/>
      <c r="N127" s="178"/>
      <c r="O127" s="178"/>
      <c r="P127" s="178"/>
      <c r="Q127" s="178"/>
    </row>
    <row r="128" spans="1:17" s="179" customFormat="1" ht="15.75" x14ac:dyDescent="0.25">
      <c r="A128" s="195"/>
      <c r="B128" s="9" t="s">
        <v>46</v>
      </c>
      <c r="C128" s="54">
        <v>250</v>
      </c>
      <c r="D128" s="54">
        <v>300</v>
      </c>
      <c r="E128" s="54">
        <v>300</v>
      </c>
      <c r="F128" s="54">
        <v>300</v>
      </c>
      <c r="G128" s="41">
        <v>0</v>
      </c>
      <c r="H128" s="186">
        <f>F128+G128</f>
        <v>300</v>
      </c>
      <c r="I128" s="150"/>
      <c r="J128" s="178"/>
      <c r="K128" s="178"/>
      <c r="L128" s="178"/>
      <c r="M128" s="178"/>
      <c r="N128" s="178"/>
      <c r="O128" s="178"/>
      <c r="P128" s="178"/>
      <c r="Q128" s="178"/>
    </row>
    <row r="129" spans="1:17" s="179" customFormat="1" ht="15.75" x14ac:dyDescent="0.25">
      <c r="A129" s="195"/>
      <c r="B129" s="9" t="s">
        <v>47</v>
      </c>
      <c r="C129" s="41">
        <v>50</v>
      </c>
      <c r="D129" s="41">
        <v>100</v>
      </c>
      <c r="E129" s="54">
        <v>100</v>
      </c>
      <c r="F129" s="54">
        <v>100</v>
      </c>
      <c r="G129" s="41">
        <v>0</v>
      </c>
      <c r="H129" s="186">
        <f>F129+G129</f>
        <v>100</v>
      </c>
      <c r="I129" s="150"/>
      <c r="J129" s="178"/>
      <c r="K129" s="178"/>
      <c r="L129" s="178"/>
      <c r="M129" s="178"/>
      <c r="N129" s="178"/>
      <c r="O129" s="178"/>
      <c r="P129" s="178"/>
      <c r="Q129" s="178"/>
    </row>
    <row r="130" spans="1:17" s="179" customFormat="1" ht="15.75" x14ac:dyDescent="0.25">
      <c r="A130" s="195"/>
      <c r="B130" s="9"/>
      <c r="C130" s="26"/>
      <c r="D130" s="26"/>
      <c r="E130" s="26"/>
      <c r="F130" s="26"/>
      <c r="G130" s="26"/>
      <c r="H130" s="181"/>
      <c r="I130" s="9"/>
      <c r="J130" s="178"/>
      <c r="K130" s="178"/>
      <c r="L130" s="178"/>
      <c r="M130" s="178"/>
      <c r="N130" s="178"/>
      <c r="O130" s="178"/>
      <c r="P130" s="178"/>
      <c r="Q130" s="178"/>
    </row>
    <row r="131" spans="1:17" s="179" customFormat="1" ht="15.75" x14ac:dyDescent="0.25">
      <c r="A131" s="195"/>
      <c r="B131" s="43" t="s">
        <v>48</v>
      </c>
      <c r="C131" s="23">
        <v>300</v>
      </c>
      <c r="D131" s="23">
        <v>400</v>
      </c>
      <c r="E131" s="23">
        <v>400</v>
      </c>
      <c r="F131" s="23">
        <v>400</v>
      </c>
      <c r="G131" s="44">
        <v>0</v>
      </c>
      <c r="H131" s="188">
        <f>F131+G131</f>
        <v>400</v>
      </c>
      <c r="I131" s="43" t="s">
        <v>49</v>
      </c>
      <c r="J131" s="178"/>
      <c r="K131" s="178"/>
      <c r="L131" s="178"/>
      <c r="M131" s="178"/>
      <c r="N131" s="178"/>
      <c r="O131" s="178"/>
      <c r="P131" s="178"/>
      <c r="Q131" s="178"/>
    </row>
    <row r="132" spans="1:17" s="179" customFormat="1" ht="15.75" x14ac:dyDescent="0.25">
      <c r="A132" s="195"/>
      <c r="B132" s="57"/>
      <c r="C132" s="26"/>
      <c r="D132" s="26"/>
      <c r="E132" s="26"/>
      <c r="F132" s="26"/>
      <c r="G132" s="26"/>
      <c r="H132" s="181"/>
      <c r="I132" s="9"/>
      <c r="J132" s="178"/>
      <c r="K132" s="178"/>
      <c r="L132" s="178"/>
      <c r="M132" s="178"/>
      <c r="N132" s="178"/>
      <c r="O132" s="178"/>
      <c r="P132" s="178"/>
      <c r="Q132" s="178"/>
    </row>
    <row r="133" spans="1:17" s="179" customFormat="1" ht="15.75" x14ac:dyDescent="0.25">
      <c r="A133" s="195"/>
      <c r="B133" s="43" t="s">
        <v>50</v>
      </c>
      <c r="C133" s="44" t="s">
        <v>51</v>
      </c>
      <c r="D133" s="44"/>
      <c r="E133" s="44"/>
      <c r="F133" s="44"/>
      <c r="G133" s="44"/>
      <c r="H133" s="203"/>
      <c r="I133" s="43" t="s">
        <v>52</v>
      </c>
      <c r="J133" s="178"/>
      <c r="K133" s="178"/>
      <c r="L133" s="178"/>
      <c r="M133" s="178"/>
      <c r="N133" s="178"/>
      <c r="O133" s="178"/>
      <c r="P133" s="178"/>
      <c r="Q133" s="178"/>
    </row>
    <row r="134" spans="1:17" s="179" customFormat="1" ht="15.75" x14ac:dyDescent="0.25">
      <c r="A134" s="195"/>
      <c r="B134" s="57"/>
      <c r="C134" s="26"/>
      <c r="D134" s="26"/>
      <c r="E134" s="26"/>
      <c r="F134" s="26"/>
      <c r="G134" s="26"/>
      <c r="H134" s="181"/>
      <c r="I134" s="9"/>
      <c r="J134" s="178"/>
      <c r="K134" s="178"/>
      <c r="L134" s="178"/>
      <c r="M134" s="178"/>
      <c r="N134" s="178"/>
      <c r="O134" s="178"/>
      <c r="P134" s="178"/>
      <c r="Q134" s="178"/>
    </row>
    <row r="135" spans="1:17" s="179" customFormat="1" ht="15.75" x14ac:dyDescent="0.25">
      <c r="A135" s="195"/>
      <c r="B135" s="43" t="s">
        <v>575</v>
      </c>
      <c r="C135" s="53"/>
      <c r="D135" s="53"/>
      <c r="E135" s="53"/>
      <c r="F135" s="53"/>
      <c r="G135" s="44"/>
      <c r="H135" s="203"/>
      <c r="I135" s="155" t="s">
        <v>576</v>
      </c>
      <c r="J135" s="178"/>
      <c r="K135" s="178"/>
      <c r="L135" s="178"/>
      <c r="M135" s="178"/>
      <c r="N135" s="178"/>
      <c r="O135" s="178"/>
      <c r="P135" s="178"/>
      <c r="Q135" s="178"/>
    </row>
    <row r="136" spans="1:17" s="179" customFormat="1" ht="15.75" x14ac:dyDescent="0.25">
      <c r="A136" s="195"/>
      <c r="B136" s="9" t="s">
        <v>578</v>
      </c>
      <c r="C136" s="26"/>
      <c r="D136" s="26"/>
      <c r="E136" s="54">
        <v>130</v>
      </c>
      <c r="F136" s="54">
        <v>130</v>
      </c>
      <c r="G136" s="41">
        <v>0</v>
      </c>
      <c r="H136" s="204">
        <f>F136+G136</f>
        <v>130</v>
      </c>
      <c r="I136" s="9"/>
      <c r="J136" s="178"/>
      <c r="K136" s="178"/>
      <c r="L136" s="178"/>
      <c r="M136" s="178"/>
      <c r="N136" s="178"/>
      <c r="O136" s="178"/>
      <c r="P136" s="178"/>
      <c r="Q136" s="178"/>
    </row>
    <row r="137" spans="1:17" s="179" customFormat="1" ht="15.75" x14ac:dyDescent="0.25">
      <c r="A137" s="195"/>
      <c r="B137" s="9" t="s">
        <v>579</v>
      </c>
      <c r="C137" s="26"/>
      <c r="D137" s="26"/>
      <c r="E137" s="54">
        <v>350</v>
      </c>
      <c r="F137" s="54">
        <v>350</v>
      </c>
      <c r="G137" s="41">
        <v>0</v>
      </c>
      <c r="H137" s="204">
        <f>F137+G137</f>
        <v>350</v>
      </c>
      <c r="I137" s="9"/>
      <c r="J137" s="178"/>
      <c r="K137" s="178"/>
      <c r="L137" s="178"/>
      <c r="M137" s="178"/>
      <c r="N137" s="178"/>
      <c r="O137" s="178"/>
      <c r="P137" s="178"/>
      <c r="Q137" s="178"/>
    </row>
    <row r="138" spans="1:17" s="179" customFormat="1" ht="30" x14ac:dyDescent="0.25">
      <c r="A138" s="195"/>
      <c r="B138" s="9" t="s">
        <v>580</v>
      </c>
      <c r="C138" s="26"/>
      <c r="D138" s="26"/>
      <c r="E138" s="54">
        <v>350</v>
      </c>
      <c r="F138" s="54">
        <v>350</v>
      </c>
      <c r="G138" s="41">
        <v>0</v>
      </c>
      <c r="H138" s="204">
        <f>F138+G138</f>
        <v>350</v>
      </c>
      <c r="I138" s="9"/>
      <c r="J138" s="178"/>
      <c r="K138" s="178"/>
      <c r="L138" s="178"/>
      <c r="M138" s="178"/>
      <c r="N138" s="178"/>
      <c r="O138" s="178"/>
      <c r="P138" s="178"/>
      <c r="Q138" s="178"/>
    </row>
    <row r="139" spans="1:17" s="179" customFormat="1" ht="15.75" x14ac:dyDescent="0.25">
      <c r="A139" s="195"/>
      <c r="B139" s="9" t="s">
        <v>581</v>
      </c>
      <c r="C139" s="26"/>
      <c r="D139" s="26"/>
      <c r="E139" s="54">
        <v>50</v>
      </c>
      <c r="F139" s="54">
        <v>50</v>
      </c>
      <c r="G139" s="41">
        <v>0</v>
      </c>
      <c r="H139" s="204">
        <f>F139+G139</f>
        <v>50</v>
      </c>
      <c r="I139" s="9"/>
      <c r="J139" s="178"/>
      <c r="K139" s="178"/>
      <c r="L139" s="178"/>
      <c r="M139" s="178"/>
      <c r="N139" s="178"/>
      <c r="O139" s="178"/>
      <c r="P139" s="178"/>
      <c r="Q139" s="178"/>
    </row>
    <row r="140" spans="1:17" s="179" customFormat="1" ht="15.75" x14ac:dyDescent="0.25">
      <c r="A140" s="195"/>
      <c r="B140" s="9" t="s">
        <v>582</v>
      </c>
      <c r="C140" s="26"/>
      <c r="D140" s="26"/>
      <c r="E140" s="26" t="s">
        <v>577</v>
      </c>
      <c r="F140" s="26" t="s">
        <v>577</v>
      </c>
      <c r="G140" s="41">
        <v>0</v>
      </c>
      <c r="H140" s="204"/>
      <c r="I140" s="9"/>
      <c r="J140" s="178"/>
      <c r="K140" s="178"/>
      <c r="L140" s="178"/>
      <c r="M140" s="178"/>
      <c r="N140" s="178"/>
      <c r="O140" s="178"/>
      <c r="P140" s="178"/>
      <c r="Q140" s="178"/>
    </row>
    <row r="141" spans="1:17" s="179" customFormat="1" ht="15.75" x14ac:dyDescent="0.25">
      <c r="A141" s="195"/>
      <c r="B141" s="9"/>
      <c r="C141" s="26"/>
      <c r="D141" s="26"/>
      <c r="E141" s="26"/>
      <c r="F141" s="26"/>
      <c r="G141" s="41"/>
      <c r="H141" s="204"/>
      <c r="I141" s="9"/>
      <c r="J141" s="178"/>
      <c r="K141" s="178"/>
      <c r="L141" s="178"/>
      <c r="M141" s="178"/>
      <c r="N141" s="178"/>
      <c r="O141" s="178"/>
      <c r="P141" s="178"/>
      <c r="Q141" s="178"/>
    </row>
    <row r="142" spans="1:17" s="179" customFormat="1" ht="15.75" x14ac:dyDescent="0.25">
      <c r="A142" s="195"/>
      <c r="B142" s="43" t="s">
        <v>583</v>
      </c>
      <c r="C142" s="53"/>
      <c r="D142" s="53"/>
      <c r="E142" s="53"/>
      <c r="F142" s="53"/>
      <c r="G142" s="44"/>
      <c r="H142" s="203"/>
      <c r="I142" s="155" t="s">
        <v>594</v>
      </c>
      <c r="J142" s="178"/>
      <c r="K142" s="178"/>
      <c r="L142" s="178"/>
      <c r="M142" s="178"/>
      <c r="N142" s="178"/>
      <c r="O142" s="178"/>
      <c r="P142" s="178"/>
      <c r="Q142" s="178"/>
    </row>
    <row r="143" spans="1:17" s="179" customFormat="1" ht="15.75" x14ac:dyDescent="0.25">
      <c r="A143" s="195"/>
      <c r="B143" s="9" t="s">
        <v>584</v>
      </c>
      <c r="C143" s="26"/>
      <c r="D143" s="26"/>
      <c r="E143" s="54">
        <v>225</v>
      </c>
      <c r="F143" s="54">
        <v>225</v>
      </c>
      <c r="G143" s="41">
        <v>0</v>
      </c>
      <c r="H143" s="204">
        <f>F143+G143</f>
        <v>225</v>
      </c>
      <c r="I143" s="9"/>
      <c r="J143" s="178"/>
      <c r="K143" s="178"/>
      <c r="L143" s="178"/>
      <c r="M143" s="178"/>
      <c r="N143" s="178"/>
      <c r="O143" s="178"/>
      <c r="P143" s="178"/>
      <c r="Q143" s="178"/>
    </row>
    <row r="144" spans="1:17" s="179" customFormat="1" ht="15.75" x14ac:dyDescent="0.25">
      <c r="A144" s="195"/>
      <c r="B144" s="9" t="s">
        <v>585</v>
      </c>
      <c r="C144" s="26"/>
      <c r="D144" s="26"/>
      <c r="E144" s="54">
        <v>225</v>
      </c>
      <c r="F144" s="54">
        <v>225</v>
      </c>
      <c r="G144" s="41">
        <v>0</v>
      </c>
      <c r="H144" s="204">
        <f>F144+G144</f>
        <v>225</v>
      </c>
      <c r="I144" s="9"/>
      <c r="J144" s="178"/>
      <c r="K144" s="178"/>
      <c r="L144" s="178"/>
      <c r="M144" s="178"/>
      <c r="N144" s="178"/>
      <c r="O144" s="178"/>
      <c r="P144" s="178"/>
      <c r="Q144" s="178"/>
    </row>
    <row r="145" spans="1:17" s="179" customFormat="1" ht="15.75" x14ac:dyDescent="0.25">
      <c r="A145" s="195"/>
      <c r="B145" s="9" t="s">
        <v>586</v>
      </c>
      <c r="C145" s="26"/>
      <c r="D145" s="26"/>
      <c r="E145" s="54">
        <v>225</v>
      </c>
      <c r="F145" s="54">
        <v>225</v>
      </c>
      <c r="G145" s="41">
        <v>0</v>
      </c>
      <c r="H145" s="204">
        <f>F145+G145</f>
        <v>225</v>
      </c>
      <c r="I145" s="9"/>
      <c r="J145" s="178"/>
      <c r="K145" s="178"/>
      <c r="L145" s="178"/>
      <c r="M145" s="178"/>
      <c r="N145" s="178"/>
      <c r="O145" s="178"/>
      <c r="P145" s="178"/>
      <c r="Q145" s="178"/>
    </row>
    <row r="146" spans="1:17" s="179" customFormat="1" ht="15.75" x14ac:dyDescent="0.25">
      <c r="A146" s="195"/>
      <c r="B146" s="9" t="s">
        <v>587</v>
      </c>
      <c r="C146" s="26"/>
      <c r="D146" s="26"/>
      <c r="E146" s="54">
        <v>225</v>
      </c>
      <c r="F146" s="54">
        <v>225</v>
      </c>
      <c r="G146" s="41">
        <v>0</v>
      </c>
      <c r="H146" s="204">
        <f>F146+G146</f>
        <v>225</v>
      </c>
      <c r="I146" s="9"/>
      <c r="J146" s="178"/>
      <c r="K146" s="178"/>
      <c r="L146" s="178"/>
      <c r="M146" s="178"/>
      <c r="N146" s="178"/>
      <c r="O146" s="178"/>
      <c r="P146" s="178"/>
      <c r="Q146" s="178"/>
    </row>
    <row r="147" spans="1:17" s="179" customFormat="1" ht="15.75" x14ac:dyDescent="0.25">
      <c r="A147" s="195"/>
      <c r="B147" s="9" t="s">
        <v>588</v>
      </c>
      <c r="C147" s="26"/>
      <c r="D147" s="26"/>
      <c r="E147" s="54" t="s">
        <v>590</v>
      </c>
      <c r="F147" s="54" t="s">
        <v>590</v>
      </c>
      <c r="G147" s="41"/>
      <c r="H147" s="204"/>
      <c r="I147" s="9"/>
      <c r="J147" s="178"/>
      <c r="K147" s="178"/>
      <c r="L147" s="178"/>
      <c r="M147" s="178"/>
      <c r="N147" s="178"/>
      <c r="O147" s="178"/>
      <c r="P147" s="178"/>
      <c r="Q147" s="178"/>
    </row>
    <row r="148" spans="1:17" s="179" customFormat="1" ht="15.75" x14ac:dyDescent="0.25">
      <c r="A148" s="195"/>
      <c r="B148" s="9" t="s">
        <v>589</v>
      </c>
      <c r="C148" s="26"/>
      <c r="D148" s="26"/>
      <c r="E148" s="54">
        <v>200</v>
      </c>
      <c r="F148" s="54">
        <v>200</v>
      </c>
      <c r="G148" s="41">
        <v>0</v>
      </c>
      <c r="H148" s="204">
        <f>F148+G148</f>
        <v>200</v>
      </c>
      <c r="I148" s="9"/>
      <c r="J148" s="178"/>
      <c r="K148" s="178"/>
      <c r="L148" s="178"/>
      <c r="M148" s="178"/>
      <c r="N148" s="178"/>
      <c r="O148" s="178"/>
      <c r="P148" s="178"/>
      <c r="Q148" s="178"/>
    </row>
    <row r="149" spans="1:17" s="179" customFormat="1" ht="15.75" x14ac:dyDescent="0.25">
      <c r="A149" s="195"/>
      <c r="B149" s="9"/>
      <c r="C149" s="26"/>
      <c r="D149" s="26"/>
      <c r="E149" s="54"/>
      <c r="F149" s="54"/>
      <c r="G149" s="41"/>
      <c r="H149" s="204"/>
      <c r="I149" s="9"/>
      <c r="J149" s="178"/>
      <c r="K149" s="178"/>
      <c r="L149" s="178"/>
      <c r="M149" s="178"/>
      <c r="N149" s="178"/>
      <c r="O149" s="178"/>
      <c r="P149" s="178"/>
      <c r="Q149" s="178"/>
    </row>
    <row r="150" spans="1:17" s="179" customFormat="1" ht="15.75" x14ac:dyDescent="0.25">
      <c r="A150" s="195"/>
      <c r="B150" s="43" t="s">
        <v>591</v>
      </c>
      <c r="C150" s="53"/>
      <c r="D150" s="53"/>
      <c r="E150" s="53"/>
      <c r="F150" s="53"/>
      <c r="G150" s="44"/>
      <c r="H150" s="203"/>
      <c r="I150" s="155" t="s">
        <v>595</v>
      </c>
      <c r="J150" s="178"/>
      <c r="K150" s="178"/>
      <c r="L150" s="178"/>
      <c r="M150" s="178"/>
      <c r="N150" s="178"/>
      <c r="O150" s="178"/>
      <c r="P150" s="178"/>
      <c r="Q150" s="178"/>
    </row>
    <row r="151" spans="1:17" s="179" customFormat="1" ht="15.75" x14ac:dyDescent="0.25">
      <c r="A151" s="195"/>
      <c r="B151" s="9" t="s">
        <v>592</v>
      </c>
      <c r="C151" s="26"/>
      <c r="D151" s="26"/>
      <c r="E151" s="54">
        <v>450</v>
      </c>
      <c r="F151" s="54">
        <v>450</v>
      </c>
      <c r="G151" s="41">
        <v>0</v>
      </c>
      <c r="H151" s="204">
        <v>450</v>
      </c>
      <c r="I151" s="9"/>
      <c r="J151" s="178"/>
      <c r="K151" s="178"/>
      <c r="L151" s="178"/>
      <c r="M151" s="178"/>
      <c r="N151" s="178"/>
      <c r="O151" s="178"/>
      <c r="P151" s="178"/>
      <c r="Q151" s="178"/>
    </row>
    <row r="152" spans="1:17" s="179" customFormat="1" ht="15.75" x14ac:dyDescent="0.25">
      <c r="A152" s="195"/>
      <c r="B152" s="9" t="s">
        <v>593</v>
      </c>
      <c r="C152" s="26"/>
      <c r="D152" s="26"/>
      <c r="E152" s="54">
        <v>450</v>
      </c>
      <c r="F152" s="54">
        <v>450</v>
      </c>
      <c r="G152" s="41">
        <v>0</v>
      </c>
      <c r="H152" s="204">
        <v>450</v>
      </c>
      <c r="I152" s="9"/>
      <c r="J152" s="178"/>
      <c r="K152" s="178"/>
      <c r="L152" s="178"/>
      <c r="M152" s="178"/>
      <c r="N152" s="178"/>
      <c r="O152" s="178"/>
      <c r="P152" s="178"/>
      <c r="Q152" s="178"/>
    </row>
    <row r="153" spans="1:17" s="179" customFormat="1" ht="15.75" x14ac:dyDescent="0.25">
      <c r="A153" s="195"/>
      <c r="B153" s="57"/>
      <c r="C153" s="26"/>
      <c r="D153" s="26"/>
      <c r="E153" s="26"/>
      <c r="F153" s="26"/>
      <c r="G153" s="26"/>
      <c r="H153" s="181"/>
      <c r="I153" s="9"/>
      <c r="J153" s="178"/>
      <c r="K153" s="178"/>
      <c r="L153" s="178"/>
      <c r="M153" s="178"/>
      <c r="N153" s="178"/>
      <c r="O153" s="178"/>
      <c r="P153" s="178"/>
      <c r="Q153" s="178"/>
    </row>
    <row r="154" spans="1:17" s="179" customFormat="1" ht="15.75" x14ac:dyDescent="0.25">
      <c r="A154" s="196" t="s">
        <v>53</v>
      </c>
      <c r="B154" s="58" t="s">
        <v>54</v>
      </c>
      <c r="C154" s="30"/>
      <c r="D154" s="30"/>
      <c r="E154" s="30"/>
      <c r="F154" s="30"/>
      <c r="G154" s="197"/>
      <c r="H154" s="184"/>
      <c r="I154" s="154"/>
      <c r="J154" s="178"/>
      <c r="K154" s="178"/>
      <c r="L154" s="178"/>
      <c r="M154" s="178"/>
      <c r="N154" s="178"/>
      <c r="O154" s="178"/>
      <c r="P154" s="178"/>
      <c r="Q154" s="178"/>
    </row>
    <row r="155" spans="1:17" s="179" customFormat="1" ht="15.75" x14ac:dyDescent="0.25">
      <c r="A155" s="194"/>
      <c r="B155" s="57"/>
      <c r="C155" s="19"/>
      <c r="D155" s="19"/>
      <c r="E155" s="19"/>
      <c r="F155" s="19"/>
      <c r="G155" s="26"/>
      <c r="H155" s="181"/>
      <c r="I155" s="9"/>
      <c r="J155" s="178"/>
      <c r="K155" s="178"/>
      <c r="L155" s="178"/>
      <c r="M155" s="178"/>
      <c r="N155" s="178"/>
      <c r="O155" s="178"/>
      <c r="P155" s="178"/>
      <c r="Q155" s="178"/>
    </row>
    <row r="156" spans="1:17" s="179" customFormat="1" ht="15.75" x14ac:dyDescent="0.25">
      <c r="A156" s="195"/>
      <c r="B156" s="43" t="s">
        <v>55</v>
      </c>
      <c r="C156" s="40"/>
      <c r="D156" s="40"/>
      <c r="E156" s="40"/>
      <c r="F156" s="40"/>
      <c r="G156" s="44"/>
      <c r="H156" s="203"/>
      <c r="I156" s="85"/>
      <c r="J156" s="178"/>
      <c r="K156" s="178"/>
      <c r="L156" s="178"/>
      <c r="M156" s="178"/>
      <c r="N156" s="178"/>
      <c r="O156" s="178"/>
      <c r="P156" s="178"/>
      <c r="Q156" s="178"/>
    </row>
    <row r="157" spans="1:17" s="179" customFormat="1" ht="45.2" x14ac:dyDescent="0.25">
      <c r="A157" s="195"/>
      <c r="B157" s="9" t="s">
        <v>56</v>
      </c>
      <c r="C157" s="26" t="s">
        <v>321</v>
      </c>
      <c r="D157" s="26" t="s">
        <v>318</v>
      </c>
      <c r="E157" s="26" t="s">
        <v>318</v>
      </c>
      <c r="F157" s="26" t="s">
        <v>318</v>
      </c>
      <c r="G157" s="26"/>
      <c r="H157" s="181"/>
      <c r="I157" s="57"/>
      <c r="J157" s="178"/>
      <c r="K157" s="178"/>
      <c r="L157" s="178"/>
      <c r="M157" s="178"/>
      <c r="N157" s="178"/>
      <c r="O157" s="178"/>
      <c r="P157" s="178"/>
      <c r="Q157" s="178"/>
    </row>
    <row r="158" spans="1:17" s="179" customFormat="1" ht="30" x14ac:dyDescent="0.25">
      <c r="A158" s="195"/>
      <c r="B158" s="9" t="s">
        <v>57</v>
      </c>
      <c r="C158" s="26" t="s">
        <v>319</v>
      </c>
      <c r="D158" s="26" t="s">
        <v>320</v>
      </c>
      <c r="E158" s="26" t="s">
        <v>320</v>
      </c>
      <c r="F158" s="26" t="s">
        <v>320</v>
      </c>
      <c r="G158" s="26"/>
      <c r="H158" s="181"/>
      <c r="I158" s="57"/>
      <c r="J158" s="178"/>
      <c r="K158" s="178"/>
      <c r="L158" s="178"/>
      <c r="M158" s="178"/>
      <c r="N158" s="178"/>
      <c r="O158" s="178"/>
      <c r="P158" s="178"/>
      <c r="Q158" s="178"/>
    </row>
    <row r="159" spans="1:17" s="179" customFormat="1" ht="15.75" x14ac:dyDescent="0.25">
      <c r="A159" s="195"/>
      <c r="B159" s="57"/>
      <c r="C159" s="26"/>
      <c r="D159" s="26"/>
      <c r="E159" s="26"/>
      <c r="F159" s="26"/>
      <c r="G159" s="26"/>
      <c r="H159" s="181"/>
      <c r="I159" s="9"/>
      <c r="J159" s="178"/>
      <c r="K159" s="178"/>
      <c r="L159" s="178"/>
      <c r="M159" s="178"/>
      <c r="N159" s="178"/>
      <c r="O159" s="178"/>
      <c r="P159" s="178"/>
      <c r="Q159" s="178"/>
    </row>
    <row r="160" spans="1:17" s="179" customFormat="1" ht="15.75" x14ac:dyDescent="0.25">
      <c r="A160" s="196" t="s">
        <v>58</v>
      </c>
      <c r="B160" s="58" t="s">
        <v>196</v>
      </c>
      <c r="C160" s="30"/>
      <c r="D160" s="30"/>
      <c r="E160" s="30"/>
      <c r="F160" s="30"/>
      <c r="G160" s="205"/>
      <c r="H160" s="206"/>
      <c r="I160" s="156"/>
      <c r="J160" s="178"/>
      <c r="K160" s="178"/>
      <c r="L160" s="178"/>
      <c r="M160" s="178"/>
      <c r="N160" s="178"/>
      <c r="O160" s="178"/>
      <c r="P160" s="178"/>
      <c r="Q160" s="178"/>
    </row>
    <row r="161" spans="1:17" s="179" customFormat="1" ht="45.2" x14ac:dyDescent="0.25">
      <c r="A161" s="194"/>
      <c r="B161" s="9" t="s">
        <v>179</v>
      </c>
      <c r="C161" s="41" t="s">
        <v>59</v>
      </c>
      <c r="D161" s="41"/>
      <c r="E161" s="41" t="s">
        <v>59</v>
      </c>
      <c r="F161" s="41" t="s">
        <v>59</v>
      </c>
      <c r="G161" s="26"/>
      <c r="H161" s="186"/>
      <c r="I161" s="57" t="s">
        <v>60</v>
      </c>
      <c r="J161" s="178"/>
      <c r="K161" s="178"/>
      <c r="L161" s="178"/>
      <c r="M161" s="178"/>
      <c r="N161" s="178"/>
      <c r="O161" s="178"/>
      <c r="P161" s="178"/>
      <c r="Q161" s="178"/>
    </row>
    <row r="162" spans="1:17" s="179" customFormat="1" ht="15.75" x14ac:dyDescent="0.25">
      <c r="A162" s="195"/>
      <c r="B162" s="57"/>
      <c r="C162" s="26"/>
      <c r="D162" s="26"/>
      <c r="E162" s="26"/>
      <c r="F162" s="26"/>
      <c r="G162" s="26"/>
      <c r="H162" s="181"/>
      <c r="I162" s="9"/>
      <c r="J162" s="178"/>
      <c r="K162" s="178"/>
      <c r="L162" s="178"/>
      <c r="M162" s="178"/>
      <c r="N162" s="178"/>
      <c r="O162" s="178"/>
      <c r="P162" s="178"/>
      <c r="Q162" s="178"/>
    </row>
    <row r="163" spans="1:17" s="179" customFormat="1" ht="15.75" x14ac:dyDescent="0.25">
      <c r="A163" s="207" t="s">
        <v>61</v>
      </c>
      <c r="B163" s="58" t="s">
        <v>62</v>
      </c>
      <c r="C163" s="30"/>
      <c r="D163" s="30"/>
      <c r="E163" s="30"/>
      <c r="F163" s="30"/>
      <c r="G163" s="30"/>
      <c r="H163" s="30"/>
      <c r="I163" s="59" t="s">
        <v>63</v>
      </c>
      <c r="J163" s="208"/>
      <c r="K163" s="178"/>
      <c r="L163" s="208"/>
      <c r="M163" s="208"/>
      <c r="N163" s="208"/>
      <c r="O163" s="208"/>
      <c r="P163" s="208"/>
      <c r="Q163" s="208"/>
    </row>
    <row r="164" spans="1:17" s="179" customFormat="1" ht="30.95" x14ac:dyDescent="0.25">
      <c r="A164" s="194"/>
      <c r="B164" s="57"/>
      <c r="C164" s="19"/>
      <c r="D164" s="19"/>
      <c r="E164" s="19"/>
      <c r="F164" s="19"/>
      <c r="G164" s="19"/>
      <c r="H164" s="209"/>
      <c r="I164" s="123" t="s">
        <v>64</v>
      </c>
      <c r="J164" s="178"/>
      <c r="K164" s="178"/>
      <c r="L164" s="178"/>
      <c r="M164" s="178"/>
      <c r="N164" s="178"/>
      <c r="O164" s="178"/>
      <c r="P164" s="178"/>
      <c r="Q164" s="178"/>
    </row>
    <row r="165" spans="1:17" s="179" customFormat="1" ht="60.2" x14ac:dyDescent="0.25">
      <c r="A165" s="210"/>
      <c r="B165" s="9" t="s">
        <v>407</v>
      </c>
      <c r="C165" s="61">
        <f>(97.25*9%)+97.25</f>
        <v>106.0025</v>
      </c>
      <c r="D165" s="61">
        <v>150</v>
      </c>
      <c r="E165" s="61">
        <f>D165*1.03</f>
        <v>154.5</v>
      </c>
      <c r="F165" s="61">
        <f>E165*1.03</f>
        <v>159.13499999999999</v>
      </c>
      <c r="G165" s="41">
        <f t="shared" ref="G165:G172" si="2">+F165*$G$6</f>
        <v>20.687549999999998</v>
      </c>
      <c r="H165" s="41">
        <f t="shared" ref="H165:H172" si="3">+F165+G165</f>
        <v>179.82254999999998</v>
      </c>
      <c r="I165" s="9" t="s">
        <v>361</v>
      </c>
      <c r="J165" s="178"/>
      <c r="K165" s="178"/>
      <c r="L165" s="178"/>
      <c r="M165" s="178"/>
      <c r="N165" s="178"/>
      <c r="O165" s="178"/>
      <c r="P165" s="178"/>
      <c r="Q165" s="178"/>
    </row>
    <row r="166" spans="1:17" s="179" customFormat="1" ht="45.2" x14ac:dyDescent="0.25">
      <c r="A166" s="195"/>
      <c r="B166" s="9" t="s">
        <v>408</v>
      </c>
      <c r="C166" s="61">
        <f>(54.64*9%)+54.64</f>
        <v>59.557600000000001</v>
      </c>
      <c r="D166" s="61">
        <v>165</v>
      </c>
      <c r="E166" s="61">
        <f t="shared" ref="E166:F172" si="4">D166*1.03</f>
        <v>169.95000000000002</v>
      </c>
      <c r="F166" s="61">
        <f t="shared" si="4"/>
        <v>175.04850000000002</v>
      </c>
      <c r="G166" s="41">
        <f t="shared" si="2"/>
        <v>22.756305000000005</v>
      </c>
      <c r="H166" s="41">
        <f t="shared" si="3"/>
        <v>197.80480500000002</v>
      </c>
      <c r="I166" s="9" t="s">
        <v>65</v>
      </c>
      <c r="J166" s="178"/>
      <c r="K166" s="178"/>
      <c r="L166" s="178"/>
      <c r="M166" s="178"/>
      <c r="N166" s="178"/>
      <c r="O166" s="178"/>
      <c r="P166" s="178"/>
      <c r="Q166" s="178"/>
    </row>
    <row r="167" spans="1:17" s="179" customFormat="1" ht="15.75" x14ac:dyDescent="0.25">
      <c r="A167" s="195"/>
      <c r="B167" s="9" t="s">
        <v>409</v>
      </c>
      <c r="C167" s="61"/>
      <c r="D167" s="61">
        <v>90</v>
      </c>
      <c r="E167" s="61">
        <f t="shared" si="4"/>
        <v>92.7</v>
      </c>
      <c r="F167" s="61">
        <f t="shared" si="4"/>
        <v>95.481000000000009</v>
      </c>
      <c r="G167" s="41">
        <f t="shared" si="2"/>
        <v>12.412530000000002</v>
      </c>
      <c r="H167" s="41">
        <f t="shared" si="3"/>
        <v>107.89353000000001</v>
      </c>
      <c r="I167" s="9"/>
      <c r="J167" s="178"/>
      <c r="K167" s="178"/>
      <c r="L167" s="178"/>
      <c r="M167" s="178"/>
      <c r="N167" s="178"/>
      <c r="O167" s="178"/>
      <c r="P167" s="178"/>
      <c r="Q167" s="178"/>
    </row>
    <row r="168" spans="1:17" s="179" customFormat="1" ht="15.75" x14ac:dyDescent="0.25">
      <c r="A168" s="195"/>
      <c r="B168" s="9" t="s">
        <v>383</v>
      </c>
      <c r="C168" s="61"/>
      <c r="D168" s="61">
        <v>27.5</v>
      </c>
      <c r="E168" s="61">
        <f t="shared" si="4"/>
        <v>28.324999999999999</v>
      </c>
      <c r="F168" s="61">
        <f t="shared" si="4"/>
        <v>29.17475</v>
      </c>
      <c r="G168" s="41">
        <f t="shared" si="2"/>
        <v>3.7927175000000002</v>
      </c>
      <c r="H168" s="41">
        <f t="shared" si="3"/>
        <v>32.967467499999998</v>
      </c>
      <c r="I168" s="9"/>
      <c r="J168" s="178"/>
      <c r="K168" s="178"/>
      <c r="L168" s="178"/>
      <c r="M168" s="178"/>
      <c r="N168" s="178"/>
      <c r="O168" s="178"/>
      <c r="P168" s="178"/>
      <c r="Q168" s="178"/>
    </row>
    <row r="169" spans="1:17" s="179" customFormat="1" ht="15.75" x14ac:dyDescent="0.25">
      <c r="A169" s="195"/>
      <c r="B169" s="170" t="s">
        <v>367</v>
      </c>
      <c r="C169" s="61"/>
      <c r="D169" s="61">
        <v>10</v>
      </c>
      <c r="E169" s="61">
        <f t="shared" si="4"/>
        <v>10.3</v>
      </c>
      <c r="F169" s="61">
        <f t="shared" si="4"/>
        <v>10.609000000000002</v>
      </c>
      <c r="G169" s="41">
        <f t="shared" si="2"/>
        <v>1.3791700000000002</v>
      </c>
      <c r="H169" s="41">
        <f t="shared" si="3"/>
        <v>11.988170000000002</v>
      </c>
      <c r="I169" s="9"/>
      <c r="J169" s="178"/>
      <c r="K169" s="178"/>
      <c r="L169" s="178"/>
      <c r="M169" s="178"/>
      <c r="N169" s="178"/>
      <c r="O169" s="178"/>
      <c r="P169" s="178"/>
      <c r="Q169" s="178"/>
    </row>
    <row r="170" spans="1:17" s="179" customFormat="1" ht="15.75" x14ac:dyDescent="0.25">
      <c r="A170" s="195"/>
      <c r="B170" s="9" t="s">
        <v>160</v>
      </c>
      <c r="C170" s="15">
        <v>0</v>
      </c>
      <c r="D170" s="126">
        <v>5.3</v>
      </c>
      <c r="E170" s="61">
        <f t="shared" si="4"/>
        <v>5.4589999999999996</v>
      </c>
      <c r="F170" s="61">
        <f t="shared" si="4"/>
        <v>5.62277</v>
      </c>
      <c r="G170" s="41">
        <f t="shared" si="2"/>
        <v>0.7309601</v>
      </c>
      <c r="H170" s="41">
        <f t="shared" si="3"/>
        <v>6.3537300999999999</v>
      </c>
      <c r="I170" s="9"/>
      <c r="J170" s="178"/>
      <c r="K170" s="178"/>
      <c r="L170" s="178"/>
      <c r="M170" s="178"/>
      <c r="N170" s="178"/>
      <c r="O170" s="178"/>
      <c r="P170" s="178"/>
      <c r="Q170" s="178"/>
    </row>
    <row r="171" spans="1:17" s="179" customFormat="1" ht="15.75" x14ac:dyDescent="0.25">
      <c r="A171" s="195"/>
      <c r="B171" s="9" t="s">
        <v>66</v>
      </c>
      <c r="C171" s="15">
        <v>7.66</v>
      </c>
      <c r="D171" s="126">
        <v>10</v>
      </c>
      <c r="E171" s="61">
        <f t="shared" si="4"/>
        <v>10.3</v>
      </c>
      <c r="F171" s="61">
        <f t="shared" si="4"/>
        <v>10.609000000000002</v>
      </c>
      <c r="G171" s="41">
        <f t="shared" si="2"/>
        <v>1.3791700000000002</v>
      </c>
      <c r="H171" s="41">
        <f t="shared" si="3"/>
        <v>11.988170000000002</v>
      </c>
      <c r="I171" s="9" t="s">
        <v>67</v>
      </c>
      <c r="J171" s="178"/>
      <c r="K171" s="178"/>
      <c r="L171" s="178"/>
      <c r="M171" s="178"/>
      <c r="N171" s="178"/>
      <c r="O171" s="178"/>
      <c r="P171" s="178"/>
      <c r="Q171" s="178"/>
    </row>
    <row r="172" spans="1:17" s="179" customFormat="1" ht="30" x14ac:dyDescent="0.25">
      <c r="A172" s="195"/>
      <c r="B172" s="9" t="s">
        <v>68</v>
      </c>
      <c r="C172" s="15">
        <v>11.95</v>
      </c>
      <c r="D172" s="126">
        <v>12.68</v>
      </c>
      <c r="E172" s="61">
        <f t="shared" si="4"/>
        <v>13.0604</v>
      </c>
      <c r="F172" s="61">
        <f t="shared" si="4"/>
        <v>13.452211999999999</v>
      </c>
      <c r="G172" s="41">
        <f t="shared" si="2"/>
        <v>1.74878756</v>
      </c>
      <c r="H172" s="41">
        <f t="shared" si="3"/>
        <v>15.20099956</v>
      </c>
      <c r="I172" s="9" t="s">
        <v>69</v>
      </c>
      <c r="J172" s="178"/>
      <c r="K172" s="178"/>
      <c r="L172" s="178"/>
      <c r="M172" s="178"/>
      <c r="N172" s="178"/>
      <c r="O172" s="178"/>
      <c r="P172" s="178"/>
      <c r="Q172" s="178"/>
    </row>
    <row r="173" spans="1:17" s="179" customFormat="1" ht="30" x14ac:dyDescent="0.25">
      <c r="A173" s="195"/>
      <c r="B173" s="9" t="s">
        <v>410</v>
      </c>
      <c r="C173" s="15"/>
      <c r="D173" s="126"/>
      <c r="E173" s="61"/>
      <c r="F173" s="61"/>
      <c r="G173" s="41"/>
      <c r="H173" s="41"/>
      <c r="I173" s="9"/>
      <c r="J173" s="178"/>
      <c r="K173" s="178"/>
      <c r="L173" s="178"/>
      <c r="M173" s="178"/>
      <c r="N173" s="178"/>
      <c r="O173" s="178"/>
      <c r="P173" s="178"/>
      <c r="Q173" s="178"/>
    </row>
    <row r="174" spans="1:17" s="179" customFormat="1" ht="15.75" x14ac:dyDescent="0.25">
      <c r="A174" s="195"/>
      <c r="B174" s="57"/>
      <c r="C174" s="26"/>
      <c r="D174" s="26"/>
      <c r="E174" s="26"/>
      <c r="F174" s="26"/>
      <c r="G174" s="41"/>
      <c r="H174" s="186"/>
      <c r="I174" s="150"/>
      <c r="J174" s="178"/>
      <c r="K174" s="178"/>
      <c r="L174" s="178"/>
      <c r="M174" s="178"/>
      <c r="N174" s="178"/>
      <c r="O174" s="178"/>
      <c r="P174" s="178"/>
      <c r="Q174" s="178"/>
    </row>
    <row r="175" spans="1:17" s="179" customFormat="1" ht="15.75" x14ac:dyDescent="0.25">
      <c r="A175" s="207">
        <v>10</v>
      </c>
      <c r="B175" s="58" t="s">
        <v>70</v>
      </c>
      <c r="C175" s="30"/>
      <c r="D175" s="30"/>
      <c r="E175" s="30"/>
      <c r="F175" s="30"/>
      <c r="G175" s="30"/>
      <c r="H175" s="30"/>
      <c r="I175" s="156"/>
      <c r="J175" s="178"/>
      <c r="K175" s="178"/>
      <c r="L175" s="178"/>
      <c r="M175" s="178"/>
      <c r="N175" s="178"/>
      <c r="O175" s="178"/>
      <c r="P175" s="178"/>
      <c r="Q175" s="178"/>
    </row>
    <row r="176" spans="1:17" s="179" customFormat="1" ht="15.75" x14ac:dyDescent="0.25">
      <c r="A176" s="194"/>
      <c r="B176" s="57"/>
      <c r="C176" s="19"/>
      <c r="D176" s="19"/>
      <c r="E176" s="19"/>
      <c r="F176" s="19"/>
      <c r="G176" s="19"/>
      <c r="H176" s="19"/>
      <c r="I176" s="150"/>
      <c r="J176" s="178"/>
      <c r="K176" s="178"/>
      <c r="L176" s="178"/>
      <c r="M176" s="178"/>
      <c r="N176" s="178"/>
      <c r="O176" s="178"/>
      <c r="P176" s="178"/>
      <c r="Q176" s="178"/>
    </row>
    <row r="177" spans="1:17" s="179" customFormat="1" ht="15.75" x14ac:dyDescent="0.25">
      <c r="A177" s="195" t="s">
        <v>197</v>
      </c>
      <c r="B177" s="155" t="s">
        <v>171</v>
      </c>
      <c r="C177" s="63"/>
      <c r="D177" s="63"/>
      <c r="E177" s="63"/>
      <c r="F177" s="63"/>
      <c r="G177" s="211"/>
      <c r="H177" s="211"/>
      <c r="I177" s="157" t="s">
        <v>164</v>
      </c>
      <c r="J177" s="178"/>
      <c r="K177" s="178"/>
      <c r="L177" s="178"/>
      <c r="M177" s="178"/>
      <c r="N177" s="178"/>
      <c r="O177" s="178"/>
      <c r="P177" s="178"/>
      <c r="Q177" s="178"/>
    </row>
    <row r="178" spans="1:17" s="179" customFormat="1" ht="30" x14ac:dyDescent="0.25">
      <c r="A178" s="194"/>
      <c r="B178" s="9" t="s">
        <v>172</v>
      </c>
      <c r="C178" s="15">
        <v>10</v>
      </c>
      <c r="D178" s="15">
        <v>10</v>
      </c>
      <c r="E178" s="15">
        <v>10</v>
      </c>
      <c r="F178" s="15">
        <v>10</v>
      </c>
      <c r="G178" s="15">
        <v>0</v>
      </c>
      <c r="H178" s="15">
        <f>F178+G178</f>
        <v>10</v>
      </c>
      <c r="I178" s="150"/>
      <c r="J178" s="178"/>
      <c r="K178" s="178"/>
      <c r="L178" s="178"/>
      <c r="M178" s="178"/>
      <c r="N178" s="178"/>
      <c r="O178" s="178"/>
      <c r="P178" s="178"/>
      <c r="Q178" s="178"/>
    </row>
    <row r="179" spans="1:17" s="179" customFormat="1" ht="30" x14ac:dyDescent="0.25">
      <c r="A179" s="195"/>
      <c r="B179" s="9" t="s">
        <v>173</v>
      </c>
      <c r="C179" s="15">
        <v>20</v>
      </c>
      <c r="D179" s="15">
        <v>20</v>
      </c>
      <c r="E179" s="15">
        <v>20</v>
      </c>
      <c r="F179" s="15">
        <v>20</v>
      </c>
      <c r="G179" s="15">
        <v>0</v>
      </c>
      <c r="H179" s="15">
        <f t="shared" ref="H179:H184" si="5">F179+G179</f>
        <v>20</v>
      </c>
      <c r="I179" s="150"/>
      <c r="J179" s="178"/>
      <c r="K179" s="178"/>
      <c r="L179" s="178"/>
      <c r="M179" s="178"/>
      <c r="N179" s="178"/>
      <c r="O179" s="178"/>
      <c r="P179" s="178"/>
      <c r="Q179" s="178"/>
    </row>
    <row r="180" spans="1:17" s="179" customFormat="1" ht="30" x14ac:dyDescent="0.25">
      <c r="A180" s="195"/>
      <c r="B180" s="9" t="s">
        <v>174</v>
      </c>
      <c r="C180" s="15">
        <v>10</v>
      </c>
      <c r="D180" s="15">
        <v>10</v>
      </c>
      <c r="E180" s="15">
        <v>10</v>
      </c>
      <c r="F180" s="15">
        <v>10</v>
      </c>
      <c r="G180" s="15">
        <v>0</v>
      </c>
      <c r="H180" s="15">
        <f t="shared" si="5"/>
        <v>10</v>
      </c>
      <c r="I180" s="150"/>
      <c r="J180" s="178"/>
      <c r="K180" s="178"/>
      <c r="L180" s="178"/>
      <c r="M180" s="178"/>
      <c r="N180" s="178"/>
      <c r="O180" s="178"/>
      <c r="P180" s="178"/>
      <c r="Q180" s="178"/>
    </row>
    <row r="181" spans="1:17" s="179" customFormat="1" ht="30" x14ac:dyDescent="0.25">
      <c r="A181" s="195"/>
      <c r="B181" s="9" t="s">
        <v>215</v>
      </c>
      <c r="C181" s="15">
        <v>20</v>
      </c>
      <c r="D181" s="15">
        <v>20</v>
      </c>
      <c r="E181" s="15">
        <v>20</v>
      </c>
      <c r="F181" s="15">
        <v>20</v>
      </c>
      <c r="G181" s="15">
        <v>0</v>
      </c>
      <c r="H181" s="15">
        <f t="shared" si="5"/>
        <v>20</v>
      </c>
      <c r="I181" s="150"/>
      <c r="J181" s="178"/>
      <c r="K181" s="178"/>
      <c r="L181" s="178"/>
      <c r="M181" s="178"/>
      <c r="N181" s="178"/>
      <c r="O181" s="178"/>
      <c r="P181" s="178"/>
      <c r="Q181" s="178"/>
    </row>
    <row r="182" spans="1:17" s="179" customFormat="1" ht="15.75" x14ac:dyDescent="0.25">
      <c r="A182" s="195"/>
      <c r="B182" s="9" t="s">
        <v>175</v>
      </c>
      <c r="C182" s="15">
        <v>20</v>
      </c>
      <c r="D182" s="15">
        <v>20</v>
      </c>
      <c r="E182" s="15">
        <v>20</v>
      </c>
      <c r="F182" s="15">
        <v>20</v>
      </c>
      <c r="G182" s="15">
        <v>0</v>
      </c>
      <c r="H182" s="15">
        <f t="shared" si="5"/>
        <v>20</v>
      </c>
      <c r="I182" s="150"/>
      <c r="J182" s="178"/>
      <c r="K182" s="178"/>
      <c r="L182" s="178"/>
      <c r="M182" s="178"/>
      <c r="N182" s="178"/>
      <c r="O182" s="178"/>
      <c r="P182" s="178"/>
      <c r="Q182" s="178"/>
    </row>
    <row r="183" spans="1:17" s="179" customFormat="1" ht="30" x14ac:dyDescent="0.25">
      <c r="A183" s="195"/>
      <c r="B183" s="9" t="s">
        <v>180</v>
      </c>
      <c r="C183" s="15">
        <v>10</v>
      </c>
      <c r="D183" s="15">
        <v>10</v>
      </c>
      <c r="E183" s="15">
        <v>10</v>
      </c>
      <c r="F183" s="15">
        <v>10</v>
      </c>
      <c r="G183" s="15">
        <v>0</v>
      </c>
      <c r="H183" s="15">
        <f t="shared" si="5"/>
        <v>10</v>
      </c>
      <c r="I183" s="150"/>
      <c r="J183" s="178"/>
      <c r="K183" s="178"/>
      <c r="L183" s="178"/>
      <c r="M183" s="178"/>
      <c r="N183" s="178"/>
      <c r="O183" s="178"/>
      <c r="P183" s="178"/>
      <c r="Q183" s="178"/>
    </row>
    <row r="184" spans="1:17" s="179" customFormat="1" ht="30" x14ac:dyDescent="0.25">
      <c r="A184" s="195"/>
      <c r="B184" s="9" t="s">
        <v>176</v>
      </c>
      <c r="C184" s="15">
        <v>30</v>
      </c>
      <c r="D184" s="15">
        <v>30</v>
      </c>
      <c r="E184" s="15">
        <v>30</v>
      </c>
      <c r="F184" s="15">
        <v>30</v>
      </c>
      <c r="G184" s="15">
        <v>0</v>
      </c>
      <c r="H184" s="15">
        <f t="shared" si="5"/>
        <v>30</v>
      </c>
      <c r="I184" s="150"/>
      <c r="J184" s="178"/>
      <c r="K184" s="178"/>
      <c r="L184" s="178"/>
      <c r="M184" s="178"/>
      <c r="N184" s="178"/>
      <c r="O184" s="178"/>
      <c r="P184" s="178"/>
      <c r="Q184" s="178"/>
    </row>
    <row r="185" spans="1:17" s="179" customFormat="1" ht="15.75" x14ac:dyDescent="0.25">
      <c r="A185" s="195"/>
      <c r="B185" s="9"/>
      <c r="C185" s="15"/>
      <c r="D185" s="15"/>
      <c r="E185" s="15"/>
      <c r="F185" s="15"/>
      <c r="G185" s="15"/>
      <c r="H185" s="15"/>
      <c r="I185" s="150"/>
      <c r="J185" s="178"/>
      <c r="K185" s="178"/>
      <c r="L185" s="178"/>
      <c r="M185" s="178"/>
      <c r="N185" s="178"/>
      <c r="O185" s="178"/>
      <c r="P185" s="178"/>
      <c r="Q185" s="178"/>
    </row>
    <row r="186" spans="1:17" s="179" customFormat="1" ht="15.75" x14ac:dyDescent="0.25">
      <c r="A186" s="195" t="s">
        <v>198</v>
      </c>
      <c r="B186" s="43" t="s">
        <v>71</v>
      </c>
      <c r="C186" s="40" t="s">
        <v>26</v>
      </c>
      <c r="D186" s="40"/>
      <c r="E186" s="40"/>
      <c r="F186" s="40"/>
      <c r="G186" s="40" t="s">
        <v>2</v>
      </c>
      <c r="H186" s="40" t="s">
        <v>27</v>
      </c>
      <c r="I186" s="151"/>
      <c r="J186" s="178"/>
      <c r="K186" s="178"/>
      <c r="L186" s="178"/>
      <c r="M186" s="178"/>
      <c r="N186" s="178"/>
      <c r="O186" s="178"/>
      <c r="P186" s="178"/>
      <c r="Q186" s="178"/>
    </row>
    <row r="187" spans="1:17" s="213" customFormat="1" ht="15.75" x14ac:dyDescent="0.25">
      <c r="A187" s="212"/>
      <c r="B187" s="9" t="s">
        <v>72</v>
      </c>
      <c r="C187" s="15">
        <v>5.31</v>
      </c>
      <c r="D187" s="15">
        <v>5.31</v>
      </c>
      <c r="E187" s="15">
        <v>5.31</v>
      </c>
      <c r="F187" s="15">
        <f>7/1.13</f>
        <v>6.1946902654867264</v>
      </c>
      <c r="G187" s="15">
        <f t="shared" ref="G187:G194" si="6">+F187*$G$6</f>
        <v>0.80530973451327448</v>
      </c>
      <c r="H187" s="15">
        <f t="shared" ref="H187:H195" si="7">+F187+G187</f>
        <v>7.0000000000000009</v>
      </c>
      <c r="I187" s="9"/>
      <c r="J187" s="178"/>
      <c r="K187" s="178"/>
      <c r="L187" s="178"/>
      <c r="M187" s="178"/>
      <c r="N187" s="178"/>
      <c r="O187" s="178"/>
      <c r="P187" s="178"/>
      <c r="Q187" s="178"/>
    </row>
    <row r="188" spans="1:17" s="179" customFormat="1" ht="15.75" x14ac:dyDescent="0.25">
      <c r="A188" s="181"/>
      <c r="B188" s="9" t="s">
        <v>73</v>
      </c>
      <c r="C188" s="15">
        <v>5</v>
      </c>
      <c r="D188" s="15">
        <v>5</v>
      </c>
      <c r="E188" s="15">
        <v>5</v>
      </c>
      <c r="F188" s="15">
        <v>5</v>
      </c>
      <c r="G188" s="15">
        <f t="shared" si="6"/>
        <v>0.65</v>
      </c>
      <c r="H188" s="15">
        <f t="shared" si="7"/>
        <v>5.65</v>
      </c>
      <c r="I188" s="9"/>
      <c r="J188" s="178"/>
      <c r="K188" s="178"/>
      <c r="L188" s="178"/>
      <c r="M188" s="178"/>
      <c r="N188" s="178"/>
      <c r="O188" s="178"/>
      <c r="P188" s="178"/>
      <c r="Q188" s="178"/>
    </row>
    <row r="189" spans="1:17" s="179" customFormat="1" ht="15.75" x14ac:dyDescent="0.25">
      <c r="A189" s="181"/>
      <c r="B189" s="9" t="s">
        <v>74</v>
      </c>
      <c r="C189" s="15">
        <v>5</v>
      </c>
      <c r="D189" s="15">
        <v>5</v>
      </c>
      <c r="E189" s="15">
        <v>5</v>
      </c>
      <c r="F189" s="15">
        <v>5</v>
      </c>
      <c r="G189" s="15">
        <f t="shared" si="6"/>
        <v>0.65</v>
      </c>
      <c r="H189" s="15">
        <f t="shared" si="7"/>
        <v>5.65</v>
      </c>
      <c r="I189" s="9"/>
      <c r="J189" s="178"/>
      <c r="K189" s="178"/>
      <c r="L189" s="178"/>
      <c r="M189" s="178"/>
      <c r="N189" s="178"/>
      <c r="O189" s="178"/>
      <c r="P189" s="178"/>
      <c r="Q189" s="178"/>
    </row>
    <row r="190" spans="1:17" s="179" customFormat="1" ht="30" x14ac:dyDescent="0.25">
      <c r="A190" s="181"/>
      <c r="B190" s="9" t="s">
        <v>75</v>
      </c>
      <c r="C190" s="15">
        <v>50</v>
      </c>
      <c r="D190" s="15">
        <v>55</v>
      </c>
      <c r="E190" s="15">
        <v>55</v>
      </c>
      <c r="F190" s="15">
        <v>55</v>
      </c>
      <c r="G190" s="15">
        <f t="shared" si="6"/>
        <v>7.15</v>
      </c>
      <c r="H190" s="15">
        <f t="shared" si="7"/>
        <v>62.15</v>
      </c>
      <c r="I190" s="9"/>
      <c r="J190" s="178"/>
      <c r="K190" s="178"/>
      <c r="L190" s="178"/>
      <c r="M190" s="178"/>
      <c r="N190" s="178"/>
      <c r="O190" s="178"/>
      <c r="P190" s="178"/>
      <c r="Q190" s="178"/>
    </row>
    <row r="191" spans="1:17" s="179" customFormat="1" ht="15.75" x14ac:dyDescent="0.25">
      <c r="A191" s="26"/>
      <c r="B191" s="9" t="s">
        <v>76</v>
      </c>
      <c r="C191" s="15">
        <v>26.19</v>
      </c>
      <c r="D191" s="15">
        <v>26.19</v>
      </c>
      <c r="E191" s="15">
        <v>26.19</v>
      </c>
      <c r="F191" s="15">
        <v>26.19</v>
      </c>
      <c r="G191" s="15">
        <f t="shared" si="6"/>
        <v>3.4047000000000005</v>
      </c>
      <c r="H191" s="15">
        <f t="shared" si="7"/>
        <v>29.594700000000003</v>
      </c>
      <c r="I191" s="9" t="s">
        <v>77</v>
      </c>
      <c r="J191" s="178"/>
      <c r="K191" s="178"/>
      <c r="L191" s="178"/>
      <c r="M191" s="178"/>
      <c r="N191" s="178"/>
      <c r="O191" s="178"/>
      <c r="P191" s="178"/>
      <c r="Q191" s="178"/>
    </row>
    <row r="192" spans="1:17" s="179" customFormat="1" ht="15.75" x14ac:dyDescent="0.25">
      <c r="A192" s="26"/>
      <c r="B192" s="9" t="s">
        <v>78</v>
      </c>
      <c r="C192" s="15">
        <v>19.05</v>
      </c>
      <c r="D192" s="15">
        <v>19.05</v>
      </c>
      <c r="E192" s="15">
        <v>19.05</v>
      </c>
      <c r="F192" s="15">
        <v>19.05</v>
      </c>
      <c r="G192" s="15">
        <f t="shared" si="6"/>
        <v>2.4765000000000001</v>
      </c>
      <c r="H192" s="15">
        <f t="shared" si="7"/>
        <v>21.526500000000002</v>
      </c>
      <c r="I192" s="9" t="s">
        <v>77</v>
      </c>
      <c r="J192" s="178"/>
      <c r="K192" s="178"/>
      <c r="L192" s="178"/>
      <c r="M192" s="178"/>
      <c r="N192" s="178"/>
      <c r="O192" s="178"/>
      <c r="P192" s="178"/>
      <c r="Q192" s="178"/>
    </row>
    <row r="193" spans="1:17" s="179" customFormat="1" ht="15.75" x14ac:dyDescent="0.25">
      <c r="A193" s="26"/>
      <c r="B193" s="9" t="s">
        <v>79</v>
      </c>
      <c r="C193" s="15">
        <v>15.24</v>
      </c>
      <c r="D193" s="15">
        <v>15.24</v>
      </c>
      <c r="E193" s="15">
        <v>15.24</v>
      </c>
      <c r="F193" s="15">
        <v>15.24</v>
      </c>
      <c r="G193" s="15">
        <f t="shared" si="6"/>
        <v>1.9812000000000001</v>
      </c>
      <c r="H193" s="15">
        <f t="shared" si="7"/>
        <v>17.2212</v>
      </c>
      <c r="I193" s="9" t="s">
        <v>77</v>
      </c>
      <c r="J193" s="178"/>
      <c r="K193" s="178"/>
      <c r="L193" s="178"/>
      <c r="M193" s="178"/>
      <c r="N193" s="178"/>
      <c r="O193" s="178"/>
      <c r="P193" s="178"/>
      <c r="Q193" s="178"/>
    </row>
    <row r="194" spans="1:17" s="179" customFormat="1" ht="15.75" x14ac:dyDescent="0.25">
      <c r="A194" s="26"/>
      <c r="B194" s="9" t="s">
        <v>219</v>
      </c>
      <c r="C194" s="15">
        <v>20.93</v>
      </c>
      <c r="D194" s="15">
        <v>20.93</v>
      </c>
      <c r="E194" s="15">
        <v>20.93</v>
      </c>
      <c r="F194" s="15">
        <v>20.93</v>
      </c>
      <c r="G194" s="15">
        <f t="shared" si="6"/>
        <v>2.7208999999999999</v>
      </c>
      <c r="H194" s="15">
        <f t="shared" si="7"/>
        <v>23.6509</v>
      </c>
      <c r="I194" s="9" t="s">
        <v>77</v>
      </c>
      <c r="J194" s="178"/>
      <c r="K194" s="178"/>
      <c r="L194" s="178"/>
      <c r="M194" s="178"/>
      <c r="N194" s="178"/>
      <c r="O194" s="178"/>
      <c r="P194" s="178"/>
      <c r="Q194" s="178"/>
    </row>
    <row r="195" spans="1:17" s="213" customFormat="1" ht="15.75" x14ac:dyDescent="0.25">
      <c r="A195" s="26"/>
      <c r="B195" s="9" t="s">
        <v>255</v>
      </c>
      <c r="C195" s="15">
        <v>30</v>
      </c>
      <c r="D195" s="15">
        <v>30</v>
      </c>
      <c r="E195" s="15">
        <v>30</v>
      </c>
      <c r="F195" s="15">
        <v>30</v>
      </c>
      <c r="G195" s="15">
        <v>0</v>
      </c>
      <c r="H195" s="15">
        <f t="shared" si="7"/>
        <v>30</v>
      </c>
      <c r="I195" s="9"/>
      <c r="J195" s="178"/>
      <c r="K195" s="178"/>
      <c r="L195" s="178"/>
      <c r="M195" s="178"/>
      <c r="N195" s="178"/>
      <c r="O195" s="178"/>
      <c r="P195" s="178"/>
      <c r="Q195" s="178"/>
    </row>
    <row r="196" spans="1:17" s="213" customFormat="1" ht="15.75" x14ac:dyDescent="0.25">
      <c r="A196" s="181"/>
      <c r="B196" s="9" t="s">
        <v>80</v>
      </c>
      <c r="C196" s="15">
        <v>47.06</v>
      </c>
      <c r="D196" s="15">
        <v>47.06</v>
      </c>
      <c r="E196" s="15">
        <v>100</v>
      </c>
      <c r="F196" s="15">
        <v>100</v>
      </c>
      <c r="G196" s="15">
        <f>+F196*$G$6</f>
        <v>13</v>
      </c>
      <c r="H196" s="15">
        <f>+F196+G196</f>
        <v>113</v>
      </c>
      <c r="I196" s="9"/>
      <c r="J196" s="208"/>
      <c r="K196" s="178"/>
      <c r="L196" s="208"/>
      <c r="M196" s="208"/>
      <c r="N196" s="208"/>
      <c r="O196" s="208"/>
      <c r="P196" s="208"/>
      <c r="Q196" s="208"/>
    </row>
    <row r="197" spans="1:17" s="213" customFormat="1" ht="15.75" x14ac:dyDescent="0.25">
      <c r="A197" s="181"/>
      <c r="B197" s="9" t="s">
        <v>81</v>
      </c>
      <c r="C197" s="15">
        <v>4.43</v>
      </c>
      <c r="D197" s="15">
        <v>4.43</v>
      </c>
      <c r="E197" s="15">
        <v>4.43</v>
      </c>
      <c r="F197" s="15">
        <v>4.43</v>
      </c>
      <c r="G197" s="15">
        <f>+F197*$G$6</f>
        <v>0.57589999999999997</v>
      </c>
      <c r="H197" s="15">
        <f>+F197+G197</f>
        <v>5.0058999999999996</v>
      </c>
      <c r="I197" s="9"/>
      <c r="J197" s="178"/>
      <c r="K197" s="178"/>
      <c r="L197" s="178"/>
      <c r="M197" s="178"/>
      <c r="N197" s="178"/>
      <c r="O197" s="178"/>
      <c r="P197" s="178"/>
      <c r="Q197" s="178"/>
    </row>
    <row r="198" spans="1:17" s="213" customFormat="1" ht="15.75" x14ac:dyDescent="0.25">
      <c r="A198" s="181"/>
      <c r="B198" s="9" t="s">
        <v>253</v>
      </c>
      <c r="C198" s="15">
        <v>45.53</v>
      </c>
      <c r="D198" s="15">
        <v>45.53</v>
      </c>
      <c r="E198" s="15">
        <v>45.53</v>
      </c>
      <c r="F198" s="15">
        <v>45.53</v>
      </c>
      <c r="G198" s="15">
        <f>+F198*$G$6</f>
        <v>5.9189000000000007</v>
      </c>
      <c r="H198" s="15">
        <f>+F198+G198</f>
        <v>51.448900000000002</v>
      </c>
      <c r="I198" s="9"/>
      <c r="J198" s="178"/>
      <c r="K198" s="178"/>
      <c r="L198" s="178"/>
      <c r="M198" s="178"/>
      <c r="N198" s="178"/>
      <c r="O198" s="178"/>
      <c r="P198" s="178"/>
      <c r="Q198" s="178"/>
    </row>
    <row r="199" spans="1:17" s="213" customFormat="1" ht="15.75" x14ac:dyDescent="0.25">
      <c r="A199" s="181"/>
      <c r="B199" s="9" t="s">
        <v>254</v>
      </c>
      <c r="C199" s="15">
        <v>72.45</v>
      </c>
      <c r="D199" s="15">
        <v>72.45</v>
      </c>
      <c r="E199" s="15">
        <v>72.45</v>
      </c>
      <c r="F199" s="15">
        <v>72.45</v>
      </c>
      <c r="G199" s="15">
        <f>+F199*$G$6</f>
        <v>9.4184999999999999</v>
      </c>
      <c r="H199" s="15">
        <f>+F199+G199</f>
        <v>81.868499999999997</v>
      </c>
      <c r="I199" s="9"/>
      <c r="J199" s="178"/>
      <c r="K199" s="178"/>
      <c r="L199" s="178"/>
      <c r="M199" s="178"/>
      <c r="N199" s="178"/>
      <c r="O199" s="178"/>
      <c r="P199" s="178"/>
      <c r="Q199" s="178"/>
    </row>
    <row r="200" spans="1:17" s="213" customFormat="1" ht="15.75" x14ac:dyDescent="0.25">
      <c r="A200" s="181"/>
      <c r="B200" s="9"/>
      <c r="C200" s="15"/>
      <c r="D200" s="15"/>
      <c r="E200" s="15"/>
      <c r="F200" s="15"/>
      <c r="G200" s="15"/>
      <c r="H200" s="15"/>
      <c r="I200" s="9"/>
      <c r="J200" s="178"/>
      <c r="K200" s="178"/>
      <c r="L200" s="178"/>
      <c r="M200" s="178"/>
      <c r="N200" s="178"/>
      <c r="O200" s="178"/>
      <c r="P200" s="178"/>
      <c r="Q200" s="178"/>
    </row>
    <row r="201" spans="1:17" s="179" customFormat="1" ht="15.75" x14ac:dyDescent="0.25">
      <c r="A201" s="181"/>
      <c r="B201" s="9" t="s">
        <v>398</v>
      </c>
      <c r="C201" s="15">
        <v>1200</v>
      </c>
      <c r="D201" s="15">
        <v>1200</v>
      </c>
      <c r="E201" s="15">
        <v>1200</v>
      </c>
      <c r="F201" s="15">
        <v>1200</v>
      </c>
      <c r="G201" s="15">
        <v>0</v>
      </c>
      <c r="H201" s="214">
        <f>+C201+G201</f>
        <v>1200</v>
      </c>
      <c r="I201" s="9"/>
      <c r="J201" s="178"/>
      <c r="K201" s="178"/>
      <c r="L201" s="178"/>
      <c r="M201" s="178"/>
      <c r="N201" s="178"/>
      <c r="O201" s="178"/>
      <c r="P201" s="178"/>
      <c r="Q201" s="178"/>
    </row>
    <row r="202" spans="1:17" s="179" customFormat="1" ht="15.75" x14ac:dyDescent="0.25">
      <c r="A202" s="181"/>
      <c r="B202" s="9" t="s">
        <v>399</v>
      </c>
      <c r="C202" s="15">
        <v>600</v>
      </c>
      <c r="D202" s="15">
        <v>600</v>
      </c>
      <c r="E202" s="15">
        <v>600</v>
      </c>
      <c r="F202" s="15">
        <v>600</v>
      </c>
      <c r="G202" s="15">
        <v>0</v>
      </c>
      <c r="H202" s="214">
        <f>+C202+G202</f>
        <v>600</v>
      </c>
      <c r="I202" s="9"/>
      <c r="J202" s="178"/>
      <c r="K202" s="178"/>
      <c r="L202" s="178"/>
      <c r="M202" s="178"/>
      <c r="N202" s="178"/>
      <c r="O202" s="178"/>
      <c r="P202" s="178"/>
      <c r="Q202" s="178"/>
    </row>
    <row r="203" spans="1:17" s="179" customFormat="1" ht="15.75" x14ac:dyDescent="0.25">
      <c r="A203" s="181"/>
      <c r="B203" s="9"/>
      <c r="C203" s="26"/>
      <c r="D203" s="26"/>
      <c r="E203" s="26"/>
      <c r="F203" s="26"/>
      <c r="G203" s="26"/>
      <c r="H203" s="181"/>
      <c r="I203" s="9"/>
      <c r="J203" s="178"/>
      <c r="K203" s="178"/>
      <c r="L203" s="178"/>
      <c r="M203" s="178"/>
      <c r="N203" s="178"/>
      <c r="O203" s="178"/>
      <c r="P203" s="178"/>
      <c r="Q203" s="178"/>
    </row>
    <row r="204" spans="1:17" s="179" customFormat="1" ht="30" x14ac:dyDescent="0.25">
      <c r="A204" s="180">
        <v>10.3</v>
      </c>
      <c r="B204" s="43" t="s">
        <v>322</v>
      </c>
      <c r="C204" s="53"/>
      <c r="D204" s="53"/>
      <c r="E204" s="53"/>
      <c r="F204" s="53"/>
      <c r="G204" s="44"/>
      <c r="H204" s="203"/>
      <c r="I204" s="85"/>
      <c r="J204" s="178"/>
      <c r="K204" s="178"/>
      <c r="L204" s="178"/>
      <c r="M204" s="178"/>
      <c r="N204" s="178"/>
      <c r="O204" s="178"/>
      <c r="P204" s="178"/>
      <c r="Q204" s="178"/>
    </row>
    <row r="205" spans="1:17" s="179" customFormat="1" ht="15.75" x14ac:dyDescent="0.25">
      <c r="A205" s="194"/>
      <c r="B205" s="9" t="s">
        <v>82</v>
      </c>
      <c r="C205" s="15">
        <v>35.4</v>
      </c>
      <c r="D205" s="15">
        <v>35.4</v>
      </c>
      <c r="E205" s="15">
        <v>35.4</v>
      </c>
      <c r="F205" s="15">
        <v>35.4</v>
      </c>
      <c r="G205" s="15">
        <f t="shared" ref="G205:G214" si="8">+F205*$G$6</f>
        <v>4.6020000000000003</v>
      </c>
      <c r="H205" s="15">
        <f t="shared" ref="H205:H214" si="9">+F205+G205</f>
        <v>40.001999999999995</v>
      </c>
      <c r="I205" s="9"/>
      <c r="J205" s="178"/>
      <c r="K205" s="178"/>
      <c r="L205" s="178"/>
      <c r="M205" s="178"/>
      <c r="N205" s="178"/>
      <c r="O205" s="178"/>
      <c r="P205" s="178"/>
      <c r="Q205" s="178"/>
    </row>
    <row r="206" spans="1:17" s="179" customFormat="1" ht="15.75" x14ac:dyDescent="0.25">
      <c r="A206" s="181"/>
      <c r="B206" s="9" t="s">
        <v>83</v>
      </c>
      <c r="C206" s="15">
        <v>47.79</v>
      </c>
      <c r="D206" s="15">
        <v>47.79</v>
      </c>
      <c r="E206" s="15">
        <v>47.79</v>
      </c>
      <c r="F206" s="15">
        <v>47.79</v>
      </c>
      <c r="G206" s="15">
        <f t="shared" si="8"/>
        <v>6.2126999999999999</v>
      </c>
      <c r="H206" s="15">
        <f t="shared" si="9"/>
        <v>54.002699999999997</v>
      </c>
      <c r="I206" s="9"/>
      <c r="J206" s="178"/>
      <c r="K206" s="178"/>
      <c r="L206" s="178"/>
      <c r="M206" s="178"/>
      <c r="N206" s="178"/>
      <c r="O206" s="178"/>
      <c r="P206" s="178"/>
      <c r="Q206" s="178"/>
    </row>
    <row r="207" spans="1:17" s="179" customFormat="1" ht="15.75" x14ac:dyDescent="0.25">
      <c r="A207" s="181"/>
      <c r="B207" s="9" t="s">
        <v>84</v>
      </c>
      <c r="C207" s="15">
        <v>43.36</v>
      </c>
      <c r="D207" s="15">
        <v>43.36</v>
      </c>
      <c r="E207" s="15">
        <v>43.36</v>
      </c>
      <c r="F207" s="15">
        <v>43.36</v>
      </c>
      <c r="G207" s="15">
        <f t="shared" si="8"/>
        <v>5.6368</v>
      </c>
      <c r="H207" s="15">
        <f t="shared" si="9"/>
        <v>48.9968</v>
      </c>
      <c r="I207" s="9"/>
      <c r="J207" s="178"/>
      <c r="K207" s="178"/>
      <c r="L207" s="178"/>
      <c r="M207" s="178"/>
      <c r="N207" s="178"/>
      <c r="O207" s="178"/>
      <c r="P207" s="178"/>
      <c r="Q207" s="178"/>
    </row>
    <row r="208" spans="1:17" s="179" customFormat="1" ht="15.75" x14ac:dyDescent="0.25">
      <c r="A208" s="181"/>
      <c r="B208" s="9" t="s">
        <v>85</v>
      </c>
      <c r="C208" s="15">
        <v>141.59</v>
      </c>
      <c r="D208" s="15">
        <v>141.59</v>
      </c>
      <c r="E208" s="15">
        <v>141.59</v>
      </c>
      <c r="F208" s="15">
        <v>141.59</v>
      </c>
      <c r="G208" s="15">
        <f t="shared" si="8"/>
        <v>18.406700000000001</v>
      </c>
      <c r="H208" s="15">
        <f t="shared" si="9"/>
        <v>159.9967</v>
      </c>
      <c r="I208" s="9"/>
      <c r="J208" s="178"/>
      <c r="K208" s="178"/>
      <c r="L208" s="178"/>
      <c r="M208" s="178"/>
      <c r="N208" s="178"/>
      <c r="O208" s="178"/>
      <c r="P208" s="178"/>
      <c r="Q208" s="178"/>
    </row>
    <row r="209" spans="1:17" s="179" customFormat="1" ht="15.75" x14ac:dyDescent="0.25">
      <c r="A209" s="181"/>
      <c r="B209" s="9" t="s">
        <v>86</v>
      </c>
      <c r="C209" s="15">
        <v>52.21</v>
      </c>
      <c r="D209" s="15">
        <v>52.21</v>
      </c>
      <c r="E209" s="15">
        <v>52.21</v>
      </c>
      <c r="F209" s="15">
        <v>52.21</v>
      </c>
      <c r="G209" s="15">
        <f t="shared" si="8"/>
        <v>6.7873000000000001</v>
      </c>
      <c r="H209" s="15">
        <f t="shared" si="9"/>
        <v>58.997300000000003</v>
      </c>
      <c r="I209" s="9"/>
      <c r="J209" s="178"/>
      <c r="K209" s="178"/>
      <c r="L209" s="178"/>
      <c r="M209" s="178"/>
      <c r="N209" s="178"/>
      <c r="O209" s="178"/>
      <c r="P209" s="178"/>
      <c r="Q209" s="178"/>
    </row>
    <row r="210" spans="1:17" s="179" customFormat="1" ht="15.75" x14ac:dyDescent="0.25">
      <c r="A210" s="181"/>
      <c r="B210" s="9" t="s">
        <v>87</v>
      </c>
      <c r="C210" s="15">
        <v>34.51</v>
      </c>
      <c r="D210" s="15">
        <v>34.51</v>
      </c>
      <c r="E210" s="15">
        <v>34.51</v>
      </c>
      <c r="F210" s="15">
        <v>34.51</v>
      </c>
      <c r="G210" s="15">
        <f t="shared" si="8"/>
        <v>4.4863</v>
      </c>
      <c r="H210" s="15">
        <f t="shared" si="9"/>
        <v>38.996299999999998</v>
      </c>
      <c r="I210" s="9"/>
      <c r="J210" s="178"/>
      <c r="K210" s="178"/>
      <c r="L210" s="178"/>
      <c r="M210" s="178"/>
      <c r="N210" s="178"/>
      <c r="O210" s="178"/>
      <c r="P210" s="178"/>
      <c r="Q210" s="178"/>
    </row>
    <row r="211" spans="1:17" s="179" customFormat="1" ht="15.75" x14ac:dyDescent="0.25">
      <c r="A211" s="181"/>
      <c r="B211" s="9" t="s">
        <v>88</v>
      </c>
      <c r="C211" s="15">
        <v>38.049999999999997</v>
      </c>
      <c r="D211" s="15">
        <v>38.049999999999997</v>
      </c>
      <c r="E211" s="15">
        <v>38.049999999999997</v>
      </c>
      <c r="F211" s="15">
        <v>38.049999999999997</v>
      </c>
      <c r="G211" s="15">
        <f t="shared" si="8"/>
        <v>4.9464999999999995</v>
      </c>
      <c r="H211" s="15">
        <f t="shared" si="9"/>
        <v>42.996499999999997</v>
      </c>
      <c r="I211" s="9"/>
      <c r="J211" s="178"/>
      <c r="K211" s="178"/>
      <c r="L211" s="178"/>
      <c r="M211" s="178"/>
      <c r="N211" s="178"/>
      <c r="O211" s="178"/>
      <c r="P211" s="178"/>
      <c r="Q211" s="178"/>
    </row>
    <row r="212" spans="1:17" s="179" customFormat="1" ht="15.75" x14ac:dyDescent="0.25">
      <c r="A212" s="181"/>
      <c r="B212" s="9" t="s">
        <v>89</v>
      </c>
      <c r="C212" s="15">
        <v>33.630000000000003</v>
      </c>
      <c r="D212" s="15">
        <v>33.630000000000003</v>
      </c>
      <c r="E212" s="15">
        <v>33.630000000000003</v>
      </c>
      <c r="F212" s="15">
        <v>33.630000000000003</v>
      </c>
      <c r="G212" s="15">
        <f t="shared" si="8"/>
        <v>4.3719000000000001</v>
      </c>
      <c r="H212" s="15">
        <f t="shared" si="9"/>
        <v>38.001900000000006</v>
      </c>
      <c r="I212" s="9"/>
      <c r="J212" s="178"/>
      <c r="K212" s="178"/>
      <c r="L212" s="178"/>
      <c r="M212" s="178"/>
      <c r="N212" s="178"/>
      <c r="O212" s="178"/>
      <c r="P212" s="178"/>
      <c r="Q212" s="178"/>
    </row>
    <row r="213" spans="1:17" s="179" customFormat="1" ht="15.75" x14ac:dyDescent="0.25">
      <c r="A213" s="181"/>
      <c r="B213" s="9" t="s">
        <v>90</v>
      </c>
      <c r="C213" s="15">
        <v>13.27</v>
      </c>
      <c r="D213" s="15">
        <v>13.27</v>
      </c>
      <c r="E213" s="15">
        <v>13.27</v>
      </c>
      <c r="F213" s="15">
        <v>13.27</v>
      </c>
      <c r="G213" s="15">
        <f t="shared" si="8"/>
        <v>1.7251000000000001</v>
      </c>
      <c r="H213" s="15">
        <f t="shared" si="9"/>
        <v>14.995099999999999</v>
      </c>
      <c r="I213" s="9"/>
      <c r="J213" s="178"/>
      <c r="K213" s="178"/>
      <c r="L213" s="178"/>
      <c r="M213" s="178"/>
      <c r="N213" s="178"/>
      <c r="O213" s="178"/>
      <c r="P213" s="178"/>
      <c r="Q213" s="178"/>
    </row>
    <row r="214" spans="1:17" s="179" customFormat="1" ht="15.75" x14ac:dyDescent="0.25">
      <c r="A214" s="181"/>
      <c r="B214" s="9" t="s">
        <v>91</v>
      </c>
      <c r="C214" s="15">
        <v>10.62</v>
      </c>
      <c r="D214" s="15">
        <v>10.62</v>
      </c>
      <c r="E214" s="15">
        <v>10.62</v>
      </c>
      <c r="F214" s="15">
        <v>10.62</v>
      </c>
      <c r="G214" s="15">
        <f t="shared" si="8"/>
        <v>1.3806</v>
      </c>
      <c r="H214" s="15">
        <f t="shared" si="9"/>
        <v>12.000599999999999</v>
      </c>
      <c r="I214" s="9"/>
      <c r="J214" s="178"/>
      <c r="K214" s="178"/>
      <c r="L214" s="178"/>
      <c r="M214" s="178"/>
      <c r="N214" s="178"/>
      <c r="O214" s="178"/>
      <c r="P214" s="178"/>
      <c r="Q214" s="178"/>
    </row>
    <row r="215" spans="1:17" s="179" customFormat="1" ht="15.75" x14ac:dyDescent="0.25">
      <c r="A215" s="181"/>
      <c r="B215" s="9"/>
      <c r="C215" s="15"/>
      <c r="D215" s="15"/>
      <c r="E215" s="15"/>
      <c r="F215" s="15"/>
      <c r="G215" s="15"/>
      <c r="H215" s="214"/>
      <c r="I215" s="9"/>
      <c r="J215" s="178"/>
      <c r="K215" s="178"/>
      <c r="L215" s="178"/>
      <c r="M215" s="178"/>
      <c r="N215" s="178"/>
      <c r="O215" s="178"/>
      <c r="P215" s="178"/>
      <c r="Q215" s="178"/>
    </row>
    <row r="216" spans="1:17" s="179" customFormat="1" ht="15.75" x14ac:dyDescent="0.25">
      <c r="A216" s="196" t="s">
        <v>92</v>
      </c>
      <c r="B216" s="58" t="s">
        <v>93</v>
      </c>
      <c r="C216" s="30" t="s">
        <v>26</v>
      </c>
      <c r="D216" s="30"/>
      <c r="E216" s="30"/>
      <c r="F216" s="30"/>
      <c r="G216" s="30" t="s">
        <v>2</v>
      </c>
      <c r="H216" s="30" t="s">
        <v>27</v>
      </c>
      <c r="I216" s="154"/>
      <c r="J216" s="178"/>
      <c r="K216" s="178"/>
      <c r="L216" s="178"/>
      <c r="M216" s="178"/>
      <c r="N216" s="178"/>
      <c r="O216" s="178"/>
      <c r="P216" s="178"/>
      <c r="Q216" s="178"/>
    </row>
    <row r="217" spans="1:17" s="179" customFormat="1" ht="15.75" x14ac:dyDescent="0.25">
      <c r="A217" s="194"/>
      <c r="B217" s="43" t="s">
        <v>94</v>
      </c>
      <c r="C217" s="44"/>
      <c r="D217" s="44"/>
      <c r="E217" s="44"/>
      <c r="F217" s="44"/>
      <c r="G217" s="44"/>
      <c r="H217" s="203"/>
      <c r="I217" s="85"/>
      <c r="J217" s="178"/>
      <c r="K217" s="178"/>
      <c r="L217" s="178"/>
      <c r="M217" s="178"/>
      <c r="N217" s="178"/>
      <c r="O217" s="178"/>
      <c r="P217" s="178"/>
      <c r="Q217" s="178"/>
    </row>
    <row r="218" spans="1:17" s="179" customFormat="1" ht="15.75" x14ac:dyDescent="0.25">
      <c r="A218" s="195"/>
      <c r="B218" s="9" t="s">
        <v>95</v>
      </c>
      <c r="C218" s="26"/>
      <c r="D218" s="26"/>
      <c r="E218" s="26"/>
      <c r="F218" s="26"/>
      <c r="G218" s="26"/>
      <c r="H218" s="181"/>
      <c r="I218" s="9"/>
      <c r="J218" s="178"/>
      <c r="K218" s="178"/>
      <c r="L218" s="178"/>
      <c r="M218" s="178"/>
      <c r="N218" s="178"/>
      <c r="O218" s="178"/>
      <c r="P218" s="178"/>
      <c r="Q218" s="178"/>
    </row>
    <row r="219" spans="1:17" s="179" customFormat="1" ht="15.75" x14ac:dyDescent="0.25">
      <c r="A219" s="195"/>
      <c r="B219" s="43" t="s">
        <v>96</v>
      </c>
      <c r="C219" s="66"/>
      <c r="D219" s="66"/>
      <c r="E219" s="66"/>
      <c r="F219" s="66"/>
      <c r="G219" s="40"/>
      <c r="H219" s="215"/>
      <c r="I219" s="85"/>
      <c r="J219" s="178"/>
      <c r="K219" s="178"/>
      <c r="L219" s="178"/>
      <c r="M219" s="178"/>
      <c r="N219" s="178"/>
      <c r="O219" s="178"/>
      <c r="P219" s="178"/>
      <c r="Q219" s="178"/>
    </row>
    <row r="220" spans="1:17" s="179" customFormat="1" ht="15.75" x14ac:dyDescent="0.25">
      <c r="A220" s="195"/>
      <c r="B220" s="9" t="s">
        <v>97</v>
      </c>
      <c r="C220" s="41">
        <v>0.2</v>
      </c>
      <c r="D220" s="41">
        <v>0.30000000000000004</v>
      </c>
      <c r="E220" s="41">
        <v>0.30000000000000004</v>
      </c>
      <c r="F220" s="41">
        <v>0.30000000000000004</v>
      </c>
      <c r="G220" s="41">
        <f>+F220*$G$6</f>
        <v>3.9000000000000007E-2</v>
      </c>
      <c r="H220" s="186">
        <f t="shared" ref="H220:H225" si="10">+F220+G220</f>
        <v>0.33900000000000008</v>
      </c>
      <c r="I220" s="9"/>
      <c r="J220" s="178"/>
      <c r="K220" s="178"/>
      <c r="L220" s="178"/>
      <c r="M220" s="178"/>
      <c r="N220" s="178"/>
      <c r="O220" s="178"/>
      <c r="P220" s="178"/>
      <c r="Q220" s="178"/>
    </row>
    <row r="221" spans="1:17" s="179" customFormat="1" ht="15.75" x14ac:dyDescent="0.25">
      <c r="A221" s="195"/>
      <c r="B221" s="9" t="s">
        <v>98</v>
      </c>
      <c r="C221" s="15">
        <v>0.35</v>
      </c>
      <c r="D221" s="41">
        <v>0.44999999999999996</v>
      </c>
      <c r="E221" s="41">
        <v>0.44999999999999996</v>
      </c>
      <c r="F221" s="41">
        <v>0.44999999999999996</v>
      </c>
      <c r="G221" s="41">
        <f t="shared" ref="G221:G264" si="11">+F221*$G$6</f>
        <v>5.8499999999999996E-2</v>
      </c>
      <c r="H221" s="186">
        <f t="shared" si="10"/>
        <v>0.50849999999999995</v>
      </c>
      <c r="I221" s="9"/>
      <c r="J221" s="178"/>
      <c r="K221" s="178"/>
      <c r="L221" s="178"/>
      <c r="M221" s="178"/>
      <c r="N221" s="178"/>
      <c r="O221" s="178"/>
      <c r="P221" s="178"/>
      <c r="Q221" s="178"/>
    </row>
    <row r="222" spans="1:17" s="179" customFormat="1" ht="15.75" x14ac:dyDescent="0.25">
      <c r="A222" s="195"/>
      <c r="B222" s="9" t="s">
        <v>99</v>
      </c>
      <c r="C222" s="41">
        <v>0.2</v>
      </c>
      <c r="D222" s="41">
        <v>0.30000000000000004</v>
      </c>
      <c r="E222" s="41">
        <v>0.30000000000000004</v>
      </c>
      <c r="F222" s="41">
        <v>0.30000000000000004</v>
      </c>
      <c r="G222" s="41">
        <f t="shared" si="11"/>
        <v>3.9000000000000007E-2</v>
      </c>
      <c r="H222" s="186">
        <f t="shared" si="10"/>
        <v>0.33900000000000008</v>
      </c>
      <c r="I222" s="9"/>
      <c r="J222" s="178"/>
      <c r="K222" s="178"/>
      <c r="L222" s="178"/>
      <c r="M222" s="178"/>
      <c r="N222" s="178"/>
      <c r="O222" s="178"/>
      <c r="P222" s="178"/>
      <c r="Q222" s="178"/>
    </row>
    <row r="223" spans="1:17" s="179" customFormat="1" ht="15.75" x14ac:dyDescent="0.25">
      <c r="A223" s="195"/>
      <c r="B223" s="9" t="s">
        <v>100</v>
      </c>
      <c r="C223" s="15">
        <v>0.5</v>
      </c>
      <c r="D223" s="41">
        <v>0.6</v>
      </c>
      <c r="E223" s="41">
        <v>0.6</v>
      </c>
      <c r="F223" s="41">
        <v>0.6</v>
      </c>
      <c r="G223" s="41">
        <f t="shared" si="11"/>
        <v>7.8E-2</v>
      </c>
      <c r="H223" s="186">
        <f t="shared" si="10"/>
        <v>0.67799999999999994</v>
      </c>
      <c r="I223" s="9"/>
      <c r="J223" s="178"/>
      <c r="K223" s="178"/>
      <c r="L223" s="178"/>
      <c r="M223" s="178"/>
      <c r="N223" s="178"/>
      <c r="O223" s="178"/>
      <c r="P223" s="178"/>
      <c r="Q223" s="178"/>
    </row>
    <row r="224" spans="1:17" s="179" customFormat="1" ht="15.75" x14ac:dyDescent="0.25">
      <c r="A224" s="195"/>
      <c r="B224" s="9" t="s">
        <v>101</v>
      </c>
      <c r="C224" s="41">
        <v>0.25</v>
      </c>
      <c r="D224" s="41">
        <v>0.35</v>
      </c>
      <c r="E224" s="41">
        <v>0.35</v>
      </c>
      <c r="F224" s="41">
        <v>0.35</v>
      </c>
      <c r="G224" s="41">
        <f t="shared" si="11"/>
        <v>4.5499999999999999E-2</v>
      </c>
      <c r="H224" s="186">
        <f t="shared" si="10"/>
        <v>0.39549999999999996</v>
      </c>
      <c r="I224" s="9"/>
      <c r="J224" s="178"/>
      <c r="K224" s="178"/>
      <c r="L224" s="178"/>
      <c r="M224" s="178"/>
      <c r="N224" s="178"/>
      <c r="O224" s="178"/>
      <c r="P224" s="178"/>
      <c r="Q224" s="178"/>
    </row>
    <row r="225" spans="1:17" s="179" customFormat="1" ht="15.75" x14ac:dyDescent="0.25">
      <c r="A225" s="195"/>
      <c r="B225" s="9" t="s">
        <v>102</v>
      </c>
      <c r="C225" s="15">
        <v>1</v>
      </c>
      <c r="D225" s="41">
        <v>1.1000000000000001</v>
      </c>
      <c r="E225" s="41">
        <v>1.1000000000000001</v>
      </c>
      <c r="F225" s="41">
        <v>1.1000000000000001</v>
      </c>
      <c r="G225" s="41">
        <f t="shared" si="11"/>
        <v>0.14300000000000002</v>
      </c>
      <c r="H225" s="186">
        <f t="shared" si="10"/>
        <v>1.2430000000000001</v>
      </c>
      <c r="I225" s="9"/>
      <c r="J225" s="178"/>
      <c r="K225" s="178"/>
      <c r="L225" s="178"/>
      <c r="M225" s="178"/>
      <c r="N225" s="178"/>
      <c r="O225" s="178"/>
      <c r="P225" s="178"/>
      <c r="Q225" s="178"/>
    </row>
    <row r="226" spans="1:17" s="179" customFormat="1" ht="15.75" x14ac:dyDescent="0.25">
      <c r="A226" s="195"/>
      <c r="B226" s="43" t="s">
        <v>103</v>
      </c>
      <c r="C226" s="66"/>
      <c r="D226" s="66"/>
      <c r="E226" s="66"/>
      <c r="F226" s="66"/>
      <c r="G226" s="40"/>
      <c r="H226" s="215"/>
      <c r="I226" s="85"/>
      <c r="J226" s="178"/>
      <c r="K226" s="178"/>
      <c r="L226" s="178"/>
      <c r="M226" s="178"/>
      <c r="N226" s="178"/>
      <c r="O226" s="178"/>
      <c r="P226" s="178"/>
      <c r="Q226" s="178"/>
    </row>
    <row r="227" spans="1:17" s="179" customFormat="1" ht="15.75" x14ac:dyDescent="0.25">
      <c r="A227" s="195"/>
      <c r="B227" s="9" t="s">
        <v>97</v>
      </c>
      <c r="C227" s="15">
        <v>0.15</v>
      </c>
      <c r="D227" s="41">
        <v>0.25</v>
      </c>
      <c r="E227" s="41">
        <v>0.25</v>
      </c>
      <c r="F227" s="41">
        <v>0.25</v>
      </c>
      <c r="G227" s="41">
        <f t="shared" si="11"/>
        <v>3.2500000000000001E-2</v>
      </c>
      <c r="H227" s="186">
        <f t="shared" ref="H227:H232" si="12">+F227+G227</f>
        <v>0.28249999999999997</v>
      </c>
      <c r="I227" s="9"/>
      <c r="J227" s="178"/>
      <c r="K227" s="178"/>
      <c r="L227" s="178"/>
      <c r="M227" s="178"/>
      <c r="N227" s="178"/>
      <c r="O227" s="178"/>
      <c r="P227" s="178"/>
      <c r="Q227" s="178"/>
    </row>
    <row r="228" spans="1:17" s="179" customFormat="1" ht="15.75" x14ac:dyDescent="0.25">
      <c r="A228" s="195"/>
      <c r="B228" s="9" t="s">
        <v>98</v>
      </c>
      <c r="C228" s="15">
        <v>0.3</v>
      </c>
      <c r="D228" s="41">
        <v>0.4</v>
      </c>
      <c r="E228" s="41">
        <v>0.4</v>
      </c>
      <c r="F228" s="41">
        <v>0.4</v>
      </c>
      <c r="G228" s="41">
        <f t="shared" si="11"/>
        <v>5.2000000000000005E-2</v>
      </c>
      <c r="H228" s="186">
        <f t="shared" si="12"/>
        <v>0.45200000000000001</v>
      </c>
      <c r="I228" s="9"/>
      <c r="J228" s="178"/>
      <c r="K228" s="178"/>
      <c r="L228" s="178"/>
      <c r="M228" s="178"/>
      <c r="N228" s="178"/>
      <c r="O228" s="178"/>
      <c r="P228" s="178"/>
      <c r="Q228" s="178"/>
    </row>
    <row r="229" spans="1:17" s="179" customFormat="1" ht="15.75" x14ac:dyDescent="0.25">
      <c r="A229" s="195"/>
      <c r="B229" s="9" t="s">
        <v>99</v>
      </c>
      <c r="C229" s="15">
        <v>0.15</v>
      </c>
      <c r="D229" s="41">
        <v>0.25</v>
      </c>
      <c r="E229" s="41">
        <v>0.25</v>
      </c>
      <c r="F229" s="41">
        <v>0.25</v>
      </c>
      <c r="G229" s="41">
        <f t="shared" si="11"/>
        <v>3.2500000000000001E-2</v>
      </c>
      <c r="H229" s="186">
        <f t="shared" si="12"/>
        <v>0.28249999999999997</v>
      </c>
      <c r="I229" s="9"/>
      <c r="J229" s="178"/>
      <c r="K229" s="178"/>
      <c r="L229" s="178"/>
      <c r="M229" s="178"/>
      <c r="N229" s="178"/>
      <c r="O229" s="178"/>
      <c r="P229" s="178"/>
      <c r="Q229" s="178"/>
    </row>
    <row r="230" spans="1:17" s="179" customFormat="1" ht="15.75" x14ac:dyDescent="0.25">
      <c r="A230" s="195"/>
      <c r="B230" s="9" t="s">
        <v>100</v>
      </c>
      <c r="C230" s="15">
        <v>0.45</v>
      </c>
      <c r="D230" s="41">
        <v>0.55000000000000004</v>
      </c>
      <c r="E230" s="41">
        <v>0.55000000000000004</v>
      </c>
      <c r="F230" s="41">
        <v>0.55000000000000004</v>
      </c>
      <c r="G230" s="41">
        <f t="shared" si="11"/>
        <v>7.1500000000000008E-2</v>
      </c>
      <c r="H230" s="186">
        <f t="shared" si="12"/>
        <v>0.62150000000000005</v>
      </c>
      <c r="I230" s="9"/>
      <c r="J230" s="178"/>
      <c r="K230" s="178"/>
      <c r="L230" s="178"/>
      <c r="M230" s="178"/>
      <c r="N230" s="178"/>
      <c r="O230" s="178"/>
      <c r="P230" s="178"/>
      <c r="Q230" s="178"/>
    </row>
    <row r="231" spans="1:17" s="179" customFormat="1" ht="15.75" x14ac:dyDescent="0.25">
      <c r="A231" s="195"/>
      <c r="B231" s="9" t="s">
        <v>101</v>
      </c>
      <c r="C231" s="15">
        <v>0.2</v>
      </c>
      <c r="D231" s="41">
        <v>0.30000000000000004</v>
      </c>
      <c r="E231" s="41">
        <v>0.30000000000000004</v>
      </c>
      <c r="F231" s="41">
        <v>0.30000000000000004</v>
      </c>
      <c r="G231" s="41">
        <f t="shared" si="11"/>
        <v>3.9000000000000007E-2</v>
      </c>
      <c r="H231" s="186">
        <f t="shared" si="12"/>
        <v>0.33900000000000008</v>
      </c>
      <c r="I231" s="9"/>
      <c r="J231" s="178"/>
      <c r="K231" s="178"/>
      <c r="L231" s="178"/>
      <c r="M231" s="178"/>
      <c r="N231" s="178"/>
      <c r="O231" s="178"/>
      <c r="P231" s="178"/>
      <c r="Q231" s="178"/>
    </row>
    <row r="232" spans="1:17" s="179" customFormat="1" ht="15.75" x14ac:dyDescent="0.25">
      <c r="A232" s="195"/>
      <c r="B232" s="9" t="s">
        <v>102</v>
      </c>
      <c r="C232" s="15">
        <v>0.95</v>
      </c>
      <c r="D232" s="41">
        <v>1.05</v>
      </c>
      <c r="E232" s="41">
        <v>1.05</v>
      </c>
      <c r="F232" s="41">
        <v>1.05</v>
      </c>
      <c r="G232" s="41">
        <f t="shared" si="11"/>
        <v>0.13650000000000001</v>
      </c>
      <c r="H232" s="186">
        <f t="shared" si="12"/>
        <v>1.1865000000000001</v>
      </c>
      <c r="I232" s="9"/>
      <c r="J232" s="178"/>
      <c r="K232" s="178"/>
      <c r="L232" s="178"/>
      <c r="M232" s="178"/>
      <c r="N232" s="178"/>
      <c r="O232" s="178"/>
      <c r="P232" s="178"/>
      <c r="Q232" s="178"/>
    </row>
    <row r="233" spans="1:17" s="179" customFormat="1" ht="30" x14ac:dyDescent="0.25">
      <c r="A233" s="195"/>
      <c r="B233" s="43" t="s">
        <v>323</v>
      </c>
      <c r="C233" s="44"/>
      <c r="D233" s="44"/>
      <c r="E233" s="44"/>
      <c r="F233" s="44"/>
      <c r="G233" s="44"/>
      <c r="H233" s="203"/>
      <c r="I233" s="85"/>
      <c r="J233" s="178"/>
      <c r="K233" s="178"/>
      <c r="L233" s="178"/>
      <c r="M233" s="178"/>
      <c r="N233" s="178"/>
      <c r="O233" s="178"/>
      <c r="P233" s="178"/>
      <c r="Q233" s="178"/>
    </row>
    <row r="234" spans="1:17" s="179" customFormat="1" ht="15.75" x14ac:dyDescent="0.25">
      <c r="A234" s="195"/>
      <c r="B234" s="9" t="s">
        <v>97</v>
      </c>
      <c r="C234" s="15">
        <v>0.15</v>
      </c>
      <c r="D234" s="41">
        <v>0.25</v>
      </c>
      <c r="E234" s="41">
        <v>0.25</v>
      </c>
      <c r="F234" s="41">
        <v>0.25</v>
      </c>
      <c r="G234" s="41">
        <f t="shared" si="11"/>
        <v>3.2500000000000001E-2</v>
      </c>
      <c r="H234" s="186">
        <f t="shared" ref="H234:H239" si="13">+F234+G234</f>
        <v>0.28249999999999997</v>
      </c>
      <c r="I234" s="9"/>
      <c r="J234" s="178"/>
      <c r="K234" s="178"/>
      <c r="L234" s="178"/>
      <c r="M234" s="178"/>
      <c r="N234" s="178"/>
      <c r="O234" s="178"/>
      <c r="P234" s="178"/>
      <c r="Q234" s="178"/>
    </row>
    <row r="235" spans="1:17" s="179" customFormat="1" ht="15.75" x14ac:dyDescent="0.25">
      <c r="A235" s="195"/>
      <c r="B235" s="9" t="s">
        <v>98</v>
      </c>
      <c r="C235" s="15">
        <v>0.3</v>
      </c>
      <c r="D235" s="41">
        <v>0.4</v>
      </c>
      <c r="E235" s="41">
        <v>0.4</v>
      </c>
      <c r="F235" s="41">
        <v>0.4</v>
      </c>
      <c r="G235" s="41">
        <f t="shared" si="11"/>
        <v>5.2000000000000005E-2</v>
      </c>
      <c r="H235" s="186">
        <f t="shared" si="13"/>
        <v>0.45200000000000001</v>
      </c>
      <c r="I235" s="9"/>
      <c r="J235" s="178"/>
      <c r="K235" s="178"/>
      <c r="L235" s="178"/>
      <c r="M235" s="178"/>
      <c r="N235" s="178"/>
      <c r="O235" s="178"/>
      <c r="P235" s="178"/>
      <c r="Q235" s="178"/>
    </row>
    <row r="236" spans="1:17" s="179" customFormat="1" ht="15.75" x14ac:dyDescent="0.25">
      <c r="A236" s="195"/>
      <c r="B236" s="9" t="s">
        <v>99</v>
      </c>
      <c r="C236" s="15">
        <v>0.2</v>
      </c>
      <c r="D236" s="41">
        <v>0.30000000000000004</v>
      </c>
      <c r="E236" s="41">
        <v>0.30000000000000004</v>
      </c>
      <c r="F236" s="41">
        <v>0.30000000000000004</v>
      </c>
      <c r="G236" s="41">
        <f t="shared" si="11"/>
        <v>3.9000000000000007E-2</v>
      </c>
      <c r="H236" s="186">
        <f t="shared" si="13"/>
        <v>0.33900000000000008</v>
      </c>
      <c r="I236" s="9"/>
      <c r="J236" s="178"/>
      <c r="K236" s="178"/>
      <c r="L236" s="178"/>
      <c r="M236" s="178"/>
      <c r="N236" s="178"/>
      <c r="O236" s="178"/>
      <c r="P236" s="178"/>
      <c r="Q236" s="178"/>
    </row>
    <row r="237" spans="1:17" s="179" customFormat="1" ht="15.75" x14ac:dyDescent="0.25">
      <c r="A237" s="195"/>
      <c r="B237" s="9" t="s">
        <v>100</v>
      </c>
      <c r="C237" s="15">
        <v>0.45</v>
      </c>
      <c r="D237" s="41">
        <v>0.55000000000000004</v>
      </c>
      <c r="E237" s="41">
        <v>0.55000000000000004</v>
      </c>
      <c r="F237" s="41">
        <v>0.55000000000000004</v>
      </c>
      <c r="G237" s="41">
        <f t="shared" si="11"/>
        <v>7.1500000000000008E-2</v>
      </c>
      <c r="H237" s="186">
        <f t="shared" si="13"/>
        <v>0.62150000000000005</v>
      </c>
      <c r="I237" s="9"/>
      <c r="J237" s="178"/>
      <c r="K237" s="178"/>
      <c r="L237" s="178"/>
      <c r="M237" s="178"/>
      <c r="N237" s="178"/>
      <c r="O237" s="178"/>
      <c r="P237" s="178"/>
      <c r="Q237" s="178"/>
    </row>
    <row r="238" spans="1:17" s="179" customFormat="1" ht="15.75" x14ac:dyDescent="0.25">
      <c r="A238" s="195"/>
      <c r="B238" s="9" t="s">
        <v>101</v>
      </c>
      <c r="C238" s="15">
        <v>0.2</v>
      </c>
      <c r="D238" s="41">
        <v>0.30000000000000004</v>
      </c>
      <c r="E238" s="41">
        <v>0.30000000000000004</v>
      </c>
      <c r="F238" s="41">
        <v>0.30000000000000004</v>
      </c>
      <c r="G238" s="41">
        <f t="shared" si="11"/>
        <v>3.9000000000000007E-2</v>
      </c>
      <c r="H238" s="186">
        <f t="shared" si="13"/>
        <v>0.33900000000000008</v>
      </c>
      <c r="I238" s="9"/>
      <c r="J238" s="178"/>
      <c r="K238" s="178"/>
      <c r="L238" s="178"/>
      <c r="M238" s="178"/>
      <c r="N238" s="178"/>
      <c r="O238" s="178"/>
      <c r="P238" s="178"/>
      <c r="Q238" s="178"/>
    </row>
    <row r="239" spans="1:17" s="179" customFormat="1" ht="15.75" x14ac:dyDescent="0.25">
      <c r="A239" s="195"/>
      <c r="B239" s="9" t="s">
        <v>102</v>
      </c>
      <c r="C239" s="15">
        <v>0.95</v>
      </c>
      <c r="D239" s="41">
        <v>1.05</v>
      </c>
      <c r="E239" s="41">
        <v>1.05</v>
      </c>
      <c r="F239" s="41">
        <v>1.05</v>
      </c>
      <c r="G239" s="41">
        <f t="shared" si="11"/>
        <v>0.13650000000000001</v>
      </c>
      <c r="H239" s="186">
        <f t="shared" si="13"/>
        <v>1.1865000000000001</v>
      </c>
      <c r="I239" s="9"/>
      <c r="J239" s="178"/>
      <c r="K239" s="178"/>
      <c r="L239" s="178"/>
      <c r="M239" s="178"/>
      <c r="N239" s="178"/>
      <c r="O239" s="178"/>
      <c r="P239" s="178"/>
      <c r="Q239" s="178"/>
    </row>
    <row r="240" spans="1:17" s="179" customFormat="1" ht="15.75" x14ac:dyDescent="0.25">
      <c r="A240" s="195"/>
      <c r="B240" s="43" t="s">
        <v>104</v>
      </c>
      <c r="C240" s="66"/>
      <c r="D240" s="66"/>
      <c r="E240" s="66"/>
      <c r="F240" s="66"/>
      <c r="G240" s="40"/>
      <c r="H240" s="40"/>
      <c r="I240" s="85"/>
      <c r="J240" s="178"/>
      <c r="K240" s="178"/>
      <c r="L240" s="178"/>
      <c r="M240" s="178"/>
      <c r="N240" s="178"/>
      <c r="O240" s="178"/>
      <c r="P240" s="178"/>
      <c r="Q240" s="178"/>
    </row>
    <row r="241" spans="1:17" s="179" customFormat="1" ht="15.75" x14ac:dyDescent="0.25">
      <c r="A241" s="198"/>
      <c r="B241" s="9" t="s">
        <v>97</v>
      </c>
      <c r="C241" s="15">
        <v>0.1</v>
      </c>
      <c r="D241" s="41">
        <v>0.2</v>
      </c>
      <c r="E241" s="41">
        <v>0.2</v>
      </c>
      <c r="F241" s="41">
        <v>0.2</v>
      </c>
      <c r="G241" s="41">
        <f t="shared" si="11"/>
        <v>2.6000000000000002E-2</v>
      </c>
      <c r="H241" s="186">
        <f t="shared" ref="H241:H246" si="14">+F241+G241</f>
        <v>0.22600000000000001</v>
      </c>
      <c r="I241" s="9"/>
      <c r="J241" s="178"/>
      <c r="K241" s="178"/>
      <c r="L241" s="178"/>
      <c r="M241" s="178"/>
      <c r="N241" s="178"/>
      <c r="O241" s="178"/>
      <c r="P241" s="178"/>
      <c r="Q241" s="178"/>
    </row>
    <row r="242" spans="1:17" s="179" customFormat="1" ht="15.75" x14ac:dyDescent="0.25">
      <c r="A242" s="195"/>
      <c r="B242" s="9" t="s">
        <v>98</v>
      </c>
      <c r="C242" s="15">
        <v>0.15</v>
      </c>
      <c r="D242" s="41">
        <v>0.25</v>
      </c>
      <c r="E242" s="41">
        <v>0.25</v>
      </c>
      <c r="F242" s="41">
        <v>0.25</v>
      </c>
      <c r="G242" s="41">
        <f t="shared" si="11"/>
        <v>3.2500000000000001E-2</v>
      </c>
      <c r="H242" s="186">
        <f t="shared" si="14"/>
        <v>0.28249999999999997</v>
      </c>
      <c r="I242" s="9"/>
      <c r="J242" s="178"/>
      <c r="K242" s="178"/>
      <c r="L242" s="178"/>
      <c r="M242" s="178"/>
      <c r="N242" s="178"/>
      <c r="O242" s="178"/>
      <c r="P242" s="178"/>
      <c r="Q242" s="178"/>
    </row>
    <row r="243" spans="1:17" s="179" customFormat="1" ht="15.75" x14ac:dyDescent="0.25">
      <c r="A243" s="195"/>
      <c r="B243" s="9" t="s">
        <v>99</v>
      </c>
      <c r="C243" s="15">
        <v>0.1</v>
      </c>
      <c r="D243" s="41">
        <v>0.2</v>
      </c>
      <c r="E243" s="41">
        <v>0.2</v>
      </c>
      <c r="F243" s="41">
        <v>0.2</v>
      </c>
      <c r="G243" s="41">
        <f t="shared" si="11"/>
        <v>2.6000000000000002E-2</v>
      </c>
      <c r="H243" s="186">
        <f t="shared" si="14"/>
        <v>0.22600000000000001</v>
      </c>
      <c r="I243" s="9"/>
      <c r="J243" s="178"/>
      <c r="K243" s="178"/>
      <c r="L243" s="178"/>
      <c r="M243" s="178"/>
      <c r="N243" s="178"/>
      <c r="O243" s="178"/>
      <c r="P243" s="178"/>
      <c r="Q243" s="178"/>
    </row>
    <row r="244" spans="1:17" s="179" customFormat="1" ht="15.75" x14ac:dyDescent="0.25">
      <c r="A244" s="195"/>
      <c r="B244" s="9" t="s">
        <v>100</v>
      </c>
      <c r="C244" s="15">
        <v>0.3</v>
      </c>
      <c r="D244" s="41">
        <v>0.4</v>
      </c>
      <c r="E244" s="41">
        <v>0.4</v>
      </c>
      <c r="F244" s="41">
        <v>0.4</v>
      </c>
      <c r="G244" s="41">
        <f t="shared" si="11"/>
        <v>5.2000000000000005E-2</v>
      </c>
      <c r="H244" s="186">
        <f t="shared" si="14"/>
        <v>0.45200000000000001</v>
      </c>
      <c r="I244" s="9"/>
      <c r="J244" s="208"/>
      <c r="K244" s="178"/>
      <c r="L244" s="208"/>
      <c r="M244" s="208"/>
      <c r="N244" s="208"/>
      <c r="O244" s="208"/>
      <c r="P244" s="208"/>
      <c r="Q244" s="208"/>
    </row>
    <row r="245" spans="1:17" s="179" customFormat="1" ht="15.75" x14ac:dyDescent="0.25">
      <c r="A245" s="195"/>
      <c r="B245" s="9" t="s">
        <v>101</v>
      </c>
      <c r="C245" s="15">
        <v>0.15</v>
      </c>
      <c r="D245" s="41">
        <v>0.25</v>
      </c>
      <c r="E245" s="41">
        <v>0.25</v>
      </c>
      <c r="F245" s="41">
        <v>0.25</v>
      </c>
      <c r="G245" s="41">
        <f t="shared" si="11"/>
        <v>3.2500000000000001E-2</v>
      </c>
      <c r="H245" s="186">
        <f t="shared" si="14"/>
        <v>0.28249999999999997</v>
      </c>
      <c r="I245" s="9"/>
      <c r="J245" s="178"/>
      <c r="K245" s="178"/>
      <c r="L245" s="178"/>
      <c r="M245" s="178"/>
      <c r="N245" s="178"/>
      <c r="O245" s="178"/>
      <c r="P245" s="178"/>
      <c r="Q245" s="178"/>
    </row>
    <row r="246" spans="1:17" s="179" customFormat="1" ht="15.75" x14ac:dyDescent="0.25">
      <c r="A246" s="195"/>
      <c r="B246" s="9" t="s">
        <v>102</v>
      </c>
      <c r="C246" s="15">
        <v>0.5</v>
      </c>
      <c r="D246" s="41">
        <v>0.6</v>
      </c>
      <c r="E246" s="41">
        <v>0.6</v>
      </c>
      <c r="F246" s="41">
        <v>0.6</v>
      </c>
      <c r="G246" s="41">
        <f t="shared" si="11"/>
        <v>7.8E-2</v>
      </c>
      <c r="H246" s="186">
        <f t="shared" si="14"/>
        <v>0.67799999999999994</v>
      </c>
      <c r="I246" s="9"/>
      <c r="J246" s="178"/>
      <c r="K246" s="178"/>
      <c r="L246" s="178"/>
      <c r="M246" s="178"/>
      <c r="N246" s="178"/>
      <c r="O246" s="178"/>
      <c r="P246" s="178"/>
      <c r="Q246" s="178"/>
    </row>
    <row r="247" spans="1:17" s="179" customFormat="1" ht="30" x14ac:dyDescent="0.25">
      <c r="A247" s="195"/>
      <c r="B247" s="43" t="s">
        <v>324</v>
      </c>
      <c r="C247" s="53"/>
      <c r="D247" s="53"/>
      <c r="E247" s="53"/>
      <c r="F247" s="53"/>
      <c r="G247" s="44"/>
      <c r="H247" s="203"/>
      <c r="I247" s="85"/>
      <c r="J247" s="178"/>
      <c r="K247" s="178"/>
      <c r="L247" s="178"/>
      <c r="M247" s="178"/>
      <c r="N247" s="178"/>
      <c r="O247" s="178"/>
      <c r="P247" s="178"/>
      <c r="Q247" s="178"/>
    </row>
    <row r="248" spans="1:17" s="179" customFormat="1" ht="15.75" x14ac:dyDescent="0.25">
      <c r="A248" s="195"/>
      <c r="B248" s="9" t="s">
        <v>97</v>
      </c>
      <c r="C248" s="15">
        <v>0.1</v>
      </c>
      <c r="D248" s="41">
        <v>0.2</v>
      </c>
      <c r="E248" s="41">
        <v>0.2</v>
      </c>
      <c r="F248" s="41">
        <v>0.2</v>
      </c>
      <c r="G248" s="41">
        <f t="shared" si="11"/>
        <v>2.6000000000000002E-2</v>
      </c>
      <c r="H248" s="186">
        <f t="shared" ref="H248:H253" si="15">+F248+G248</f>
        <v>0.22600000000000001</v>
      </c>
      <c r="I248" s="9"/>
      <c r="J248" s="178"/>
      <c r="K248" s="178"/>
      <c r="L248" s="178"/>
      <c r="M248" s="178"/>
      <c r="N248" s="178"/>
      <c r="O248" s="178"/>
      <c r="P248" s="178"/>
      <c r="Q248" s="178"/>
    </row>
    <row r="249" spans="1:17" s="179" customFormat="1" ht="15.75" x14ac:dyDescent="0.25">
      <c r="A249" s="195"/>
      <c r="B249" s="9" t="s">
        <v>98</v>
      </c>
      <c r="C249" s="15">
        <v>0.15</v>
      </c>
      <c r="D249" s="41">
        <v>0.25</v>
      </c>
      <c r="E249" s="41">
        <v>0.25</v>
      </c>
      <c r="F249" s="41">
        <v>0.25</v>
      </c>
      <c r="G249" s="41">
        <f t="shared" si="11"/>
        <v>3.2500000000000001E-2</v>
      </c>
      <c r="H249" s="186">
        <f t="shared" si="15"/>
        <v>0.28249999999999997</v>
      </c>
      <c r="I249" s="9"/>
      <c r="J249" s="178"/>
      <c r="K249" s="178"/>
      <c r="L249" s="178"/>
      <c r="M249" s="178"/>
      <c r="N249" s="178"/>
      <c r="O249" s="178"/>
      <c r="P249" s="178"/>
      <c r="Q249" s="178"/>
    </row>
    <row r="250" spans="1:17" s="179" customFormat="1" ht="15.75" x14ac:dyDescent="0.25">
      <c r="A250" s="195"/>
      <c r="B250" s="9" t="s">
        <v>99</v>
      </c>
      <c r="C250" s="15">
        <v>0.1</v>
      </c>
      <c r="D250" s="41">
        <v>0.2</v>
      </c>
      <c r="E250" s="41">
        <v>0.2</v>
      </c>
      <c r="F250" s="41">
        <v>0.2</v>
      </c>
      <c r="G250" s="41">
        <f t="shared" si="11"/>
        <v>2.6000000000000002E-2</v>
      </c>
      <c r="H250" s="186">
        <f t="shared" si="15"/>
        <v>0.22600000000000001</v>
      </c>
      <c r="I250" s="9"/>
      <c r="J250" s="178"/>
      <c r="K250" s="178"/>
      <c r="L250" s="178"/>
      <c r="M250" s="178"/>
      <c r="N250" s="178"/>
      <c r="O250" s="178"/>
      <c r="P250" s="178"/>
      <c r="Q250" s="178"/>
    </row>
    <row r="251" spans="1:17" s="179" customFormat="1" ht="15.75" x14ac:dyDescent="0.25">
      <c r="A251" s="195"/>
      <c r="B251" s="9" t="s">
        <v>100</v>
      </c>
      <c r="C251" s="15">
        <v>0.3</v>
      </c>
      <c r="D251" s="41">
        <v>0.4</v>
      </c>
      <c r="E251" s="41">
        <v>0.4</v>
      </c>
      <c r="F251" s="41">
        <v>0.4</v>
      </c>
      <c r="G251" s="41">
        <f t="shared" si="11"/>
        <v>5.2000000000000005E-2</v>
      </c>
      <c r="H251" s="186">
        <f t="shared" si="15"/>
        <v>0.45200000000000001</v>
      </c>
      <c r="I251" s="9"/>
      <c r="J251" s="178"/>
      <c r="K251" s="178"/>
      <c r="L251" s="178"/>
      <c r="M251" s="178"/>
      <c r="N251" s="178"/>
      <c r="O251" s="178"/>
      <c r="P251" s="178"/>
      <c r="Q251" s="178"/>
    </row>
    <row r="252" spans="1:17" s="179" customFormat="1" ht="15.75" x14ac:dyDescent="0.25">
      <c r="A252" s="195"/>
      <c r="B252" s="9" t="s">
        <v>101</v>
      </c>
      <c r="C252" s="15">
        <v>0.15</v>
      </c>
      <c r="D252" s="41">
        <v>0.25</v>
      </c>
      <c r="E252" s="41">
        <v>0.25</v>
      </c>
      <c r="F252" s="41">
        <v>0.25</v>
      </c>
      <c r="G252" s="41">
        <f t="shared" si="11"/>
        <v>3.2500000000000001E-2</v>
      </c>
      <c r="H252" s="186">
        <f t="shared" si="15"/>
        <v>0.28249999999999997</v>
      </c>
      <c r="I252" s="9"/>
      <c r="J252" s="178"/>
      <c r="K252" s="178"/>
      <c r="L252" s="178"/>
      <c r="M252" s="178"/>
      <c r="N252" s="178"/>
      <c r="O252" s="178"/>
      <c r="P252" s="178"/>
      <c r="Q252" s="178"/>
    </row>
    <row r="253" spans="1:17" s="179" customFormat="1" ht="15.75" x14ac:dyDescent="0.25">
      <c r="A253" s="195"/>
      <c r="B253" s="9" t="s">
        <v>102</v>
      </c>
      <c r="C253" s="15">
        <v>0.5</v>
      </c>
      <c r="D253" s="41">
        <v>0.6</v>
      </c>
      <c r="E253" s="41">
        <v>0.6</v>
      </c>
      <c r="F253" s="41">
        <v>0.6</v>
      </c>
      <c r="G253" s="41">
        <f t="shared" si="11"/>
        <v>7.8E-2</v>
      </c>
      <c r="H253" s="186">
        <f t="shared" si="15"/>
        <v>0.67799999999999994</v>
      </c>
      <c r="I253" s="9"/>
      <c r="J253" s="178"/>
      <c r="K253" s="178"/>
      <c r="L253" s="178"/>
      <c r="M253" s="178"/>
      <c r="N253" s="178"/>
      <c r="O253" s="178"/>
      <c r="P253" s="178"/>
      <c r="Q253" s="178"/>
    </row>
    <row r="254" spans="1:17" s="179" customFormat="1" ht="15.75" x14ac:dyDescent="0.25">
      <c r="A254" s="195"/>
      <c r="B254" s="43" t="s">
        <v>105</v>
      </c>
      <c r="C254" s="66"/>
      <c r="D254" s="66"/>
      <c r="E254" s="66"/>
      <c r="F254" s="66"/>
      <c r="G254" s="40"/>
      <c r="H254" s="215"/>
      <c r="I254" s="85"/>
      <c r="J254" s="178"/>
      <c r="K254" s="178"/>
      <c r="L254" s="178"/>
      <c r="M254" s="178"/>
      <c r="N254" s="178"/>
      <c r="O254" s="178"/>
      <c r="P254" s="178"/>
      <c r="Q254" s="178"/>
    </row>
    <row r="255" spans="1:17" s="179" customFormat="1" ht="15.75" x14ac:dyDescent="0.25">
      <c r="A255" s="195"/>
      <c r="B255" s="9" t="s">
        <v>97</v>
      </c>
      <c r="C255" s="15">
        <v>0.25</v>
      </c>
      <c r="D255" s="15">
        <v>0.35</v>
      </c>
      <c r="E255" s="15">
        <v>0.35</v>
      </c>
      <c r="F255" s="15">
        <v>0.35</v>
      </c>
      <c r="G255" s="41">
        <f t="shared" si="11"/>
        <v>4.5499999999999999E-2</v>
      </c>
      <c r="H255" s="186">
        <f>+F255+G255</f>
        <v>0.39549999999999996</v>
      </c>
      <c r="I255" s="9"/>
      <c r="J255" s="178"/>
      <c r="K255" s="178"/>
      <c r="L255" s="178"/>
      <c r="M255" s="178"/>
      <c r="N255" s="178"/>
      <c r="O255" s="178"/>
      <c r="P255" s="178"/>
      <c r="Q255" s="178"/>
    </row>
    <row r="256" spans="1:17" s="179" customFormat="1" ht="15.75" x14ac:dyDescent="0.25">
      <c r="A256" s="195"/>
      <c r="B256" s="9" t="s">
        <v>98</v>
      </c>
      <c r="C256" s="15">
        <v>0.4</v>
      </c>
      <c r="D256" s="15">
        <v>0.5</v>
      </c>
      <c r="E256" s="15">
        <v>0.5</v>
      </c>
      <c r="F256" s="15">
        <v>0.5</v>
      </c>
      <c r="G256" s="41">
        <f t="shared" si="11"/>
        <v>6.5000000000000002E-2</v>
      </c>
      <c r="H256" s="186">
        <f>+F256+G256</f>
        <v>0.56499999999999995</v>
      </c>
      <c r="I256" s="9"/>
      <c r="J256" s="178"/>
      <c r="K256" s="178"/>
      <c r="L256" s="178"/>
      <c r="M256" s="178"/>
      <c r="N256" s="178"/>
      <c r="O256" s="178"/>
      <c r="P256" s="178"/>
      <c r="Q256" s="178"/>
    </row>
    <row r="257" spans="1:17" s="179" customFormat="1" ht="15.75" x14ac:dyDescent="0.25">
      <c r="A257" s="195"/>
      <c r="B257" s="9" t="s">
        <v>99</v>
      </c>
      <c r="C257" s="15">
        <v>0.25</v>
      </c>
      <c r="D257" s="15">
        <v>0.35</v>
      </c>
      <c r="E257" s="15">
        <v>0.35</v>
      </c>
      <c r="F257" s="15">
        <v>0.35</v>
      </c>
      <c r="G257" s="41">
        <f t="shared" si="11"/>
        <v>4.5499999999999999E-2</v>
      </c>
      <c r="H257" s="186">
        <f>+F257+G257</f>
        <v>0.39549999999999996</v>
      </c>
      <c r="I257" s="9"/>
      <c r="J257" s="178"/>
      <c r="K257" s="178"/>
      <c r="L257" s="178"/>
      <c r="M257" s="178"/>
      <c r="N257" s="178"/>
      <c r="O257" s="178"/>
      <c r="P257" s="178"/>
      <c r="Q257" s="178"/>
    </row>
    <row r="258" spans="1:17" s="179" customFormat="1" ht="15.75" x14ac:dyDescent="0.25">
      <c r="A258" s="195"/>
      <c r="B258" s="9" t="s">
        <v>100</v>
      </c>
      <c r="C258" s="15">
        <v>0.5</v>
      </c>
      <c r="D258" s="15">
        <v>0.6</v>
      </c>
      <c r="E258" s="15">
        <v>0.6</v>
      </c>
      <c r="F258" s="15">
        <v>0.6</v>
      </c>
      <c r="G258" s="41">
        <f t="shared" si="11"/>
        <v>7.8E-2</v>
      </c>
      <c r="H258" s="186">
        <f>+F258+G258</f>
        <v>0.67799999999999994</v>
      </c>
      <c r="I258" s="9"/>
      <c r="J258" s="178"/>
      <c r="K258" s="178"/>
      <c r="L258" s="178"/>
      <c r="M258" s="178"/>
      <c r="N258" s="178"/>
      <c r="O258" s="178"/>
      <c r="P258" s="178"/>
      <c r="Q258" s="178"/>
    </row>
    <row r="259" spans="1:17" s="179" customFormat="1" ht="15.75" x14ac:dyDescent="0.25">
      <c r="A259" s="195"/>
      <c r="B259" s="43" t="s">
        <v>106</v>
      </c>
      <c r="C259" s="66"/>
      <c r="D259" s="66"/>
      <c r="E259" s="66"/>
      <c r="F259" s="66"/>
      <c r="G259" s="23"/>
      <c r="H259" s="188"/>
      <c r="I259" s="85"/>
      <c r="J259" s="178"/>
      <c r="K259" s="178"/>
      <c r="L259" s="178"/>
      <c r="M259" s="178"/>
      <c r="N259" s="178"/>
      <c r="O259" s="178"/>
      <c r="P259" s="178"/>
      <c r="Q259" s="178"/>
    </row>
    <row r="260" spans="1:17" s="179" customFormat="1" ht="15.75" x14ac:dyDescent="0.25">
      <c r="A260" s="195"/>
      <c r="B260" s="9" t="s">
        <v>107</v>
      </c>
      <c r="C260" s="15">
        <v>2</v>
      </c>
      <c r="D260" s="15">
        <v>2.5</v>
      </c>
      <c r="E260" s="15">
        <v>2.5</v>
      </c>
      <c r="F260" s="15">
        <v>2.5</v>
      </c>
      <c r="G260" s="41">
        <f t="shared" si="11"/>
        <v>0.32500000000000001</v>
      </c>
      <c r="H260" s="186">
        <f>+F260+G260</f>
        <v>2.8250000000000002</v>
      </c>
      <c r="I260" s="9"/>
      <c r="J260" s="178"/>
      <c r="K260" s="178"/>
      <c r="L260" s="178"/>
      <c r="M260" s="178"/>
      <c r="N260" s="178"/>
      <c r="O260" s="178"/>
      <c r="P260" s="178"/>
      <c r="Q260" s="178"/>
    </row>
    <row r="261" spans="1:17" s="179" customFormat="1" ht="15.75" x14ac:dyDescent="0.25">
      <c r="A261" s="198"/>
      <c r="B261" s="9" t="s">
        <v>108</v>
      </c>
      <c r="C261" s="41">
        <v>1.5</v>
      </c>
      <c r="D261" s="15">
        <v>2</v>
      </c>
      <c r="E261" s="15">
        <v>2</v>
      </c>
      <c r="F261" s="15">
        <v>2</v>
      </c>
      <c r="G261" s="41">
        <f t="shared" si="11"/>
        <v>0.26</v>
      </c>
      <c r="H261" s="41">
        <f>+F261+G261</f>
        <v>2.2599999999999998</v>
      </c>
      <c r="I261" s="9"/>
      <c r="J261" s="178"/>
      <c r="K261" s="178"/>
      <c r="L261" s="178"/>
      <c r="M261" s="178"/>
      <c r="N261" s="178"/>
      <c r="O261" s="178"/>
      <c r="P261" s="178"/>
      <c r="Q261" s="178"/>
    </row>
    <row r="262" spans="1:17" s="179" customFormat="1" ht="15.75" x14ac:dyDescent="0.25">
      <c r="A262" s="195"/>
      <c r="B262" s="9" t="s">
        <v>109</v>
      </c>
      <c r="C262" s="15">
        <v>1</v>
      </c>
      <c r="D262" s="15">
        <v>1.5</v>
      </c>
      <c r="E262" s="15">
        <v>1.5</v>
      </c>
      <c r="F262" s="15">
        <v>1.5</v>
      </c>
      <c r="G262" s="41">
        <f t="shared" si="11"/>
        <v>0.19500000000000001</v>
      </c>
      <c r="H262" s="186">
        <f>+F262+G262</f>
        <v>1.6950000000000001</v>
      </c>
      <c r="I262" s="9"/>
      <c r="J262" s="178"/>
      <c r="K262" s="178"/>
      <c r="L262" s="178"/>
      <c r="M262" s="178"/>
      <c r="N262" s="178"/>
      <c r="O262" s="178"/>
      <c r="P262" s="178"/>
      <c r="Q262" s="178"/>
    </row>
    <row r="263" spans="1:17" s="179" customFormat="1" ht="15.75" x14ac:dyDescent="0.25">
      <c r="A263" s="198"/>
      <c r="B263" s="9" t="s">
        <v>110</v>
      </c>
      <c r="C263" s="41">
        <v>0.75</v>
      </c>
      <c r="D263" s="15">
        <v>1.25</v>
      </c>
      <c r="E263" s="15">
        <v>1.25</v>
      </c>
      <c r="F263" s="15">
        <v>1.25</v>
      </c>
      <c r="G263" s="41">
        <f t="shared" si="11"/>
        <v>0.16250000000000001</v>
      </c>
      <c r="H263" s="41">
        <f>+F263+G263</f>
        <v>1.4125000000000001</v>
      </c>
      <c r="I263" s="9"/>
      <c r="J263" s="178"/>
      <c r="K263" s="178"/>
      <c r="L263" s="178"/>
      <c r="M263" s="178"/>
      <c r="N263" s="178"/>
      <c r="O263" s="178"/>
      <c r="P263" s="178"/>
      <c r="Q263" s="178"/>
    </row>
    <row r="264" spans="1:17" s="179" customFormat="1" ht="15.75" x14ac:dyDescent="0.25">
      <c r="A264" s="195"/>
      <c r="B264" s="43" t="s">
        <v>111</v>
      </c>
      <c r="C264" s="23">
        <v>1</v>
      </c>
      <c r="D264" s="23">
        <v>2</v>
      </c>
      <c r="E264" s="23">
        <v>2</v>
      </c>
      <c r="F264" s="23">
        <v>2</v>
      </c>
      <c r="G264" s="23">
        <f t="shared" si="11"/>
        <v>0.26</v>
      </c>
      <c r="H264" s="23">
        <f>+F264+G264</f>
        <v>2.2599999999999998</v>
      </c>
      <c r="I264" s="85"/>
      <c r="J264" s="178"/>
      <c r="K264" s="178"/>
      <c r="L264" s="178"/>
      <c r="M264" s="178"/>
      <c r="N264" s="178"/>
      <c r="O264" s="178"/>
      <c r="P264" s="178"/>
      <c r="Q264" s="178"/>
    </row>
    <row r="265" spans="1:17" s="179" customFormat="1" ht="75.75" x14ac:dyDescent="0.25">
      <c r="A265" s="195"/>
      <c r="B265" s="139" t="s">
        <v>315</v>
      </c>
      <c r="C265" s="140"/>
      <c r="D265" s="140"/>
      <c r="E265" s="140"/>
      <c r="F265" s="140"/>
      <c r="G265" s="140"/>
      <c r="H265" s="140"/>
      <c r="I265" s="140"/>
      <c r="J265" s="178"/>
      <c r="K265" s="178"/>
      <c r="L265" s="178"/>
      <c r="M265" s="178"/>
      <c r="N265" s="178"/>
      <c r="O265" s="178"/>
      <c r="P265" s="178"/>
      <c r="Q265" s="178"/>
    </row>
    <row r="266" spans="1:17" s="179" customFormat="1" ht="15.75" x14ac:dyDescent="0.25">
      <c r="A266" s="195"/>
      <c r="B266" s="140"/>
      <c r="C266" s="140"/>
      <c r="D266" s="140"/>
      <c r="E266" s="140"/>
      <c r="F266" s="140"/>
      <c r="G266" s="140"/>
      <c r="H266" s="140"/>
      <c r="I266" s="140"/>
      <c r="J266" s="178"/>
      <c r="K266" s="178"/>
      <c r="L266" s="178"/>
      <c r="M266" s="178"/>
      <c r="N266" s="178"/>
      <c r="O266" s="178"/>
      <c r="P266" s="178"/>
      <c r="Q266" s="178"/>
    </row>
    <row r="267" spans="1:17" s="179" customFormat="1" ht="30" x14ac:dyDescent="0.25">
      <c r="A267" s="195"/>
      <c r="B267" s="9" t="s">
        <v>112</v>
      </c>
      <c r="C267" s="26"/>
      <c r="D267" s="26"/>
      <c r="E267" s="26"/>
      <c r="F267" s="26"/>
      <c r="G267" s="26"/>
      <c r="H267" s="181"/>
      <c r="I267" s="9"/>
      <c r="J267" s="178"/>
      <c r="K267" s="178"/>
      <c r="L267" s="178"/>
      <c r="M267" s="178"/>
      <c r="N267" s="178"/>
      <c r="O267" s="178"/>
      <c r="P267" s="178"/>
      <c r="Q267" s="178"/>
    </row>
    <row r="268" spans="1:17" s="179" customFormat="1" ht="15.75" x14ac:dyDescent="0.25">
      <c r="A268" s="196">
        <v>12</v>
      </c>
      <c r="B268" s="59" t="s">
        <v>113</v>
      </c>
      <c r="C268" s="30"/>
      <c r="D268" s="30"/>
      <c r="E268" s="30"/>
      <c r="F268" s="30"/>
      <c r="G268" s="30" t="s">
        <v>114</v>
      </c>
      <c r="H268" s="206"/>
      <c r="I268" s="156"/>
      <c r="J268" s="178"/>
      <c r="K268" s="178"/>
      <c r="L268" s="178"/>
      <c r="M268" s="178"/>
      <c r="N268" s="178"/>
      <c r="O268" s="178"/>
      <c r="P268" s="178"/>
      <c r="Q268" s="178"/>
    </row>
    <row r="269" spans="1:17" s="179" customFormat="1" ht="15.75" x14ac:dyDescent="0.25">
      <c r="A269" s="195"/>
      <c r="B269" s="171"/>
      <c r="C269" s="26"/>
      <c r="D269" s="26"/>
      <c r="E269" s="26"/>
      <c r="F269" s="26"/>
      <c r="G269" s="19"/>
      <c r="H269" s="186"/>
      <c r="I269" s="150"/>
      <c r="J269" s="178"/>
      <c r="K269" s="178"/>
      <c r="L269" s="178"/>
      <c r="M269" s="178"/>
      <c r="N269" s="178"/>
      <c r="O269" s="178"/>
      <c r="P269" s="178"/>
      <c r="Q269" s="178"/>
    </row>
    <row r="270" spans="1:17" s="179" customFormat="1" ht="60" x14ac:dyDescent="0.25">
      <c r="A270" s="195" t="s">
        <v>199</v>
      </c>
      <c r="B270" s="57" t="s">
        <v>115</v>
      </c>
      <c r="C270" s="216" t="s">
        <v>348</v>
      </c>
      <c r="D270" s="216"/>
      <c r="E270" s="71"/>
      <c r="F270" s="71"/>
      <c r="G270" s="71"/>
      <c r="H270" s="217"/>
      <c r="I270" s="57" t="s">
        <v>165</v>
      </c>
      <c r="J270" s="178"/>
      <c r="K270" s="178"/>
      <c r="L270" s="178"/>
      <c r="M270" s="178"/>
      <c r="N270" s="178"/>
      <c r="O270" s="178"/>
      <c r="P270" s="178"/>
      <c r="Q270" s="178"/>
    </row>
    <row r="271" spans="1:17" s="179" customFormat="1" ht="30" x14ac:dyDescent="0.25">
      <c r="A271" s="195"/>
      <c r="B271" s="9" t="s">
        <v>326</v>
      </c>
      <c r="C271" s="41" t="s">
        <v>181</v>
      </c>
      <c r="D271" s="41">
        <v>150</v>
      </c>
      <c r="E271" s="41">
        <v>200</v>
      </c>
      <c r="F271" s="41">
        <v>220</v>
      </c>
      <c r="G271" s="41">
        <v>0</v>
      </c>
      <c r="H271" s="41">
        <f>F271+G271</f>
        <v>220</v>
      </c>
      <c r="I271" s="57" t="s">
        <v>403</v>
      </c>
      <c r="J271" s="178"/>
      <c r="K271" s="178"/>
      <c r="L271" s="178"/>
      <c r="M271" s="178"/>
      <c r="N271" s="178"/>
      <c r="O271" s="178"/>
      <c r="P271" s="178"/>
      <c r="Q271" s="178"/>
    </row>
    <row r="272" spans="1:17" s="179" customFormat="1" ht="15.75" x14ac:dyDescent="0.25">
      <c r="A272" s="194"/>
      <c r="B272" s="9" t="s">
        <v>182</v>
      </c>
      <c r="C272" s="41" t="s">
        <v>181</v>
      </c>
      <c r="D272" s="41">
        <v>300</v>
      </c>
      <c r="E272" s="41">
        <v>300</v>
      </c>
      <c r="F272" s="41">
        <v>330</v>
      </c>
      <c r="G272" s="41">
        <v>0</v>
      </c>
      <c r="H272" s="41">
        <f>F272+G272</f>
        <v>330</v>
      </c>
      <c r="I272" s="57"/>
      <c r="J272" s="178"/>
      <c r="K272" s="178"/>
      <c r="L272" s="178"/>
      <c r="M272" s="178"/>
      <c r="N272" s="178"/>
      <c r="O272" s="178"/>
      <c r="P272" s="178"/>
      <c r="Q272" s="178"/>
    </row>
    <row r="273" spans="1:17" s="179" customFormat="1" ht="15.75" x14ac:dyDescent="0.25">
      <c r="A273" s="19"/>
      <c r="B273" s="9" t="s">
        <v>244</v>
      </c>
      <c r="C273" s="41">
        <v>1390</v>
      </c>
      <c r="D273" s="41">
        <v>1445</v>
      </c>
      <c r="E273" s="41">
        <v>1445</v>
      </c>
      <c r="F273" s="41">
        <v>1580</v>
      </c>
      <c r="G273" s="41">
        <v>0</v>
      </c>
      <c r="H273" s="41">
        <f t="shared" ref="H273:H287" si="16">F273+G273</f>
        <v>1580</v>
      </c>
      <c r="I273" s="57"/>
      <c r="J273" s="178"/>
      <c r="K273" s="178"/>
      <c r="L273" s="178"/>
      <c r="M273" s="178"/>
      <c r="N273" s="178"/>
      <c r="O273" s="178"/>
      <c r="P273" s="178"/>
      <c r="Q273" s="178"/>
    </row>
    <row r="274" spans="1:17" s="179" customFormat="1" ht="30" x14ac:dyDescent="0.25">
      <c r="A274" s="19"/>
      <c r="B274" s="9" t="s">
        <v>245</v>
      </c>
      <c r="C274" s="41">
        <v>185</v>
      </c>
      <c r="D274" s="41">
        <v>200</v>
      </c>
      <c r="E274" s="41">
        <v>200</v>
      </c>
      <c r="F274" s="41">
        <v>220</v>
      </c>
      <c r="G274" s="41">
        <v>0</v>
      </c>
      <c r="H274" s="41">
        <f t="shared" si="16"/>
        <v>220</v>
      </c>
      <c r="I274" s="57"/>
      <c r="J274" s="178"/>
      <c r="K274" s="178"/>
      <c r="L274" s="178"/>
      <c r="M274" s="178"/>
      <c r="N274" s="178"/>
      <c r="O274" s="178"/>
      <c r="P274" s="178"/>
      <c r="Q274" s="178"/>
    </row>
    <row r="275" spans="1:17" s="179" customFormat="1" ht="30" x14ac:dyDescent="0.25">
      <c r="A275" s="19"/>
      <c r="B275" s="9" t="s">
        <v>246</v>
      </c>
      <c r="C275" s="41">
        <v>995</v>
      </c>
      <c r="D275" s="41">
        <v>1000</v>
      </c>
      <c r="E275" s="41">
        <v>1000</v>
      </c>
      <c r="F275" s="41">
        <v>1100</v>
      </c>
      <c r="G275" s="41">
        <v>0</v>
      </c>
      <c r="H275" s="41">
        <f t="shared" si="16"/>
        <v>1100</v>
      </c>
      <c r="I275" s="57"/>
      <c r="J275" s="178"/>
      <c r="K275" s="178"/>
      <c r="L275" s="178"/>
      <c r="M275" s="178"/>
      <c r="N275" s="178"/>
      <c r="O275" s="178"/>
      <c r="P275" s="178"/>
      <c r="Q275" s="178"/>
    </row>
    <row r="276" spans="1:17" s="179" customFormat="1" ht="15.75" x14ac:dyDescent="0.25">
      <c r="A276" s="19"/>
      <c r="B276" s="9" t="s">
        <v>247</v>
      </c>
      <c r="C276" s="41">
        <v>1470</v>
      </c>
      <c r="D276" s="41">
        <v>1500</v>
      </c>
      <c r="E276" s="41">
        <v>1500</v>
      </c>
      <c r="F276" s="41">
        <v>1650</v>
      </c>
      <c r="G276" s="41">
        <v>0</v>
      </c>
      <c r="H276" s="41">
        <f t="shared" si="16"/>
        <v>1650</v>
      </c>
      <c r="I276" s="57"/>
      <c r="J276" s="208"/>
      <c r="K276" s="178"/>
      <c r="L276" s="208"/>
      <c r="M276" s="208"/>
      <c r="N276" s="208"/>
      <c r="O276" s="208"/>
      <c r="P276" s="208"/>
      <c r="Q276" s="208"/>
    </row>
    <row r="277" spans="1:17" s="179" customFormat="1" ht="30" x14ac:dyDescent="0.25">
      <c r="A277" s="19"/>
      <c r="B277" s="9" t="s">
        <v>248</v>
      </c>
      <c r="C277" s="41">
        <v>185</v>
      </c>
      <c r="D277" s="41">
        <v>200</v>
      </c>
      <c r="E277" s="41">
        <v>200</v>
      </c>
      <c r="F277" s="41">
        <v>220</v>
      </c>
      <c r="G277" s="41">
        <v>0</v>
      </c>
      <c r="H277" s="41">
        <f t="shared" si="16"/>
        <v>220</v>
      </c>
      <c r="I277" s="57"/>
      <c r="J277" s="208"/>
      <c r="K277" s="178"/>
      <c r="L277" s="208"/>
      <c r="M277" s="208"/>
      <c r="N277" s="208"/>
      <c r="O277" s="208"/>
      <c r="P277" s="208"/>
      <c r="Q277" s="208"/>
    </row>
    <row r="278" spans="1:17" s="179" customFormat="1" ht="30" x14ac:dyDescent="0.25">
      <c r="A278" s="19"/>
      <c r="B278" s="9" t="s">
        <v>249</v>
      </c>
      <c r="C278" s="41">
        <v>1105</v>
      </c>
      <c r="D278" s="41">
        <v>1000</v>
      </c>
      <c r="E278" s="41">
        <v>1000</v>
      </c>
      <c r="F278" s="41">
        <v>1100</v>
      </c>
      <c r="G278" s="41">
        <v>0</v>
      </c>
      <c r="H278" s="41">
        <f t="shared" si="16"/>
        <v>1100</v>
      </c>
      <c r="I278" s="57"/>
      <c r="J278" s="208"/>
      <c r="K278" s="178"/>
      <c r="L278" s="208"/>
      <c r="M278" s="208"/>
      <c r="N278" s="208"/>
      <c r="O278" s="208"/>
      <c r="P278" s="208"/>
      <c r="Q278" s="208"/>
    </row>
    <row r="279" spans="1:17" s="179" customFormat="1" ht="15.75" x14ac:dyDescent="0.25">
      <c r="A279" s="19"/>
      <c r="B279" s="9" t="s">
        <v>250</v>
      </c>
      <c r="C279" s="41">
        <v>740</v>
      </c>
      <c r="D279" s="41">
        <v>750</v>
      </c>
      <c r="E279" s="41">
        <v>750</v>
      </c>
      <c r="F279" s="41">
        <v>750</v>
      </c>
      <c r="G279" s="41">
        <v>0</v>
      </c>
      <c r="H279" s="41">
        <f t="shared" si="16"/>
        <v>750</v>
      </c>
      <c r="I279" s="57"/>
      <c r="J279" s="208"/>
      <c r="K279" s="178"/>
      <c r="L279" s="208"/>
      <c r="M279" s="208"/>
      <c r="N279" s="208"/>
      <c r="O279" s="208"/>
      <c r="P279" s="208"/>
      <c r="Q279" s="208"/>
    </row>
    <row r="280" spans="1:17" s="179" customFormat="1" ht="15.75" x14ac:dyDescent="0.25">
      <c r="A280" s="19"/>
      <c r="B280" s="9" t="s">
        <v>400</v>
      </c>
      <c r="C280" s="41"/>
      <c r="D280" s="41"/>
      <c r="E280" s="41">
        <v>500</v>
      </c>
      <c r="F280" s="41">
        <v>550</v>
      </c>
      <c r="G280" s="41"/>
      <c r="H280" s="41"/>
      <c r="I280" s="57"/>
      <c r="J280" s="208"/>
      <c r="K280" s="178"/>
      <c r="L280" s="208"/>
      <c r="M280" s="208"/>
      <c r="N280" s="208"/>
      <c r="O280" s="208"/>
      <c r="P280" s="208"/>
      <c r="Q280" s="208"/>
    </row>
    <row r="281" spans="1:17" s="179" customFormat="1" ht="15.75" x14ac:dyDescent="0.25">
      <c r="A281" s="19"/>
      <c r="B281" s="9" t="s">
        <v>166</v>
      </c>
      <c r="C281" s="41">
        <v>1050</v>
      </c>
      <c r="D281" s="41">
        <v>2500</v>
      </c>
      <c r="E281" s="41">
        <v>2500</v>
      </c>
      <c r="F281" s="41">
        <v>2750</v>
      </c>
      <c r="G281" s="41">
        <v>0</v>
      </c>
      <c r="H281" s="41">
        <f t="shared" si="16"/>
        <v>2750</v>
      </c>
      <c r="I281" s="57"/>
      <c r="J281" s="208"/>
      <c r="K281" s="178"/>
      <c r="L281" s="208"/>
      <c r="M281" s="208"/>
      <c r="N281" s="208"/>
      <c r="O281" s="208"/>
      <c r="P281" s="208"/>
      <c r="Q281" s="208"/>
    </row>
    <row r="282" spans="1:17" s="179" customFormat="1" ht="15.75" x14ac:dyDescent="0.25">
      <c r="A282" s="19"/>
      <c r="B282" s="9" t="s">
        <v>167</v>
      </c>
      <c r="C282" s="41">
        <v>2100</v>
      </c>
      <c r="D282" s="41">
        <v>4000</v>
      </c>
      <c r="E282" s="41">
        <v>4000</v>
      </c>
      <c r="F282" s="41">
        <v>4400</v>
      </c>
      <c r="G282" s="41">
        <v>0</v>
      </c>
      <c r="H282" s="41">
        <f t="shared" si="16"/>
        <v>4400</v>
      </c>
      <c r="I282" s="57"/>
      <c r="J282" s="208"/>
      <c r="K282" s="178"/>
      <c r="L282" s="208"/>
      <c r="M282" s="208"/>
      <c r="N282" s="208"/>
      <c r="O282" s="208"/>
      <c r="P282" s="208"/>
      <c r="Q282" s="208"/>
    </row>
    <row r="283" spans="1:17" s="179" customFormat="1" ht="15.75" x14ac:dyDescent="0.25">
      <c r="A283" s="19"/>
      <c r="B283" s="9" t="s">
        <v>327</v>
      </c>
      <c r="C283" s="41" t="s">
        <v>328</v>
      </c>
      <c r="D283" s="41">
        <v>1000</v>
      </c>
      <c r="E283" s="41">
        <v>1000</v>
      </c>
      <c r="F283" s="41">
        <v>1100</v>
      </c>
      <c r="G283" s="41">
        <v>0</v>
      </c>
      <c r="H283" s="41">
        <f t="shared" si="16"/>
        <v>1100</v>
      </c>
      <c r="I283" s="57"/>
      <c r="J283" s="208"/>
      <c r="K283" s="178"/>
      <c r="L283" s="208"/>
      <c r="M283" s="208"/>
      <c r="N283" s="208"/>
      <c r="O283" s="208"/>
      <c r="P283" s="208"/>
      <c r="Q283" s="208"/>
    </row>
    <row r="284" spans="1:17" s="179" customFormat="1" ht="15.75" x14ac:dyDescent="0.25">
      <c r="A284" s="19"/>
      <c r="B284" s="9" t="s">
        <v>329</v>
      </c>
      <c r="C284" s="41" t="s">
        <v>328</v>
      </c>
      <c r="D284" s="41">
        <v>5000</v>
      </c>
      <c r="E284" s="41">
        <v>5000</v>
      </c>
      <c r="F284" s="41">
        <v>5500</v>
      </c>
      <c r="G284" s="41">
        <v>0</v>
      </c>
      <c r="H284" s="41">
        <f t="shared" si="16"/>
        <v>5500</v>
      </c>
      <c r="I284" s="57"/>
      <c r="J284" s="208"/>
      <c r="K284" s="178"/>
      <c r="L284" s="208"/>
      <c r="M284" s="208"/>
      <c r="N284" s="208"/>
      <c r="O284" s="208"/>
      <c r="P284" s="208"/>
      <c r="Q284" s="208"/>
    </row>
    <row r="285" spans="1:17" s="179" customFormat="1" ht="15.75" x14ac:dyDescent="0.25">
      <c r="A285" s="19"/>
      <c r="B285" s="9" t="s">
        <v>251</v>
      </c>
      <c r="C285" s="41">
        <v>10500</v>
      </c>
      <c r="D285" s="41">
        <v>10500</v>
      </c>
      <c r="E285" s="41">
        <v>10500</v>
      </c>
      <c r="F285" s="41">
        <v>11550</v>
      </c>
      <c r="G285" s="41">
        <v>0</v>
      </c>
      <c r="H285" s="41">
        <f t="shared" si="16"/>
        <v>11550</v>
      </c>
      <c r="I285" s="57"/>
      <c r="J285" s="178"/>
      <c r="K285" s="178"/>
      <c r="L285" s="178"/>
      <c r="M285" s="178"/>
      <c r="N285" s="178"/>
      <c r="O285" s="178"/>
      <c r="P285" s="178"/>
      <c r="Q285" s="178"/>
    </row>
    <row r="286" spans="1:17" s="179" customFormat="1" ht="15.75" x14ac:dyDescent="0.25">
      <c r="A286" s="19"/>
      <c r="B286" s="9" t="s">
        <v>330</v>
      </c>
      <c r="C286" s="41" t="s">
        <v>328</v>
      </c>
      <c r="D286" s="41">
        <v>25000</v>
      </c>
      <c r="E286" s="41">
        <v>25000</v>
      </c>
      <c r="F286" s="41">
        <v>25000</v>
      </c>
      <c r="G286" s="41">
        <v>0</v>
      </c>
      <c r="H286" s="41">
        <f t="shared" si="16"/>
        <v>25000</v>
      </c>
      <c r="I286" s="57"/>
      <c r="J286" s="178"/>
      <c r="K286" s="178"/>
      <c r="L286" s="178"/>
      <c r="M286" s="178"/>
      <c r="N286" s="178"/>
      <c r="O286" s="178"/>
      <c r="P286" s="178"/>
      <c r="Q286" s="178"/>
    </row>
    <row r="287" spans="1:17" s="179" customFormat="1" ht="15.75" x14ac:dyDescent="0.25">
      <c r="A287" s="19"/>
      <c r="B287" s="9" t="s">
        <v>331</v>
      </c>
      <c r="C287" s="41" t="s">
        <v>328</v>
      </c>
      <c r="D287" s="41">
        <v>1000</v>
      </c>
      <c r="E287" s="41">
        <v>1000</v>
      </c>
      <c r="F287" s="41">
        <v>1100</v>
      </c>
      <c r="G287" s="41">
        <v>0</v>
      </c>
      <c r="H287" s="41">
        <f t="shared" si="16"/>
        <v>1100</v>
      </c>
      <c r="I287" s="57"/>
      <c r="J287" s="178"/>
      <c r="K287" s="178"/>
      <c r="L287" s="178"/>
      <c r="M287" s="178"/>
      <c r="N287" s="178"/>
      <c r="O287" s="178"/>
      <c r="P287" s="178"/>
      <c r="Q287" s="178"/>
    </row>
    <row r="288" spans="1:17" s="179" customFormat="1" ht="45" x14ac:dyDescent="0.25">
      <c r="A288" s="195"/>
      <c r="B288" s="9" t="s">
        <v>116</v>
      </c>
      <c r="C288" s="41" t="s">
        <v>117</v>
      </c>
      <c r="D288" s="41"/>
      <c r="E288" s="41"/>
      <c r="F288" s="41" t="s">
        <v>564</v>
      </c>
      <c r="G288" s="41"/>
      <c r="H288" s="186"/>
      <c r="I288" s="57"/>
      <c r="J288" s="178"/>
      <c r="K288" s="178"/>
      <c r="L288" s="178"/>
      <c r="M288" s="178"/>
      <c r="N288" s="178"/>
      <c r="O288" s="178"/>
      <c r="P288" s="178"/>
      <c r="Q288" s="178"/>
    </row>
    <row r="289" spans="1:17" s="179" customFormat="1" ht="60" x14ac:dyDescent="0.25">
      <c r="A289" s="195"/>
      <c r="B289" s="9" t="s">
        <v>252</v>
      </c>
      <c r="C289" s="41" t="s">
        <v>313</v>
      </c>
      <c r="D289" s="41">
        <v>690</v>
      </c>
      <c r="E289" s="41">
        <v>690</v>
      </c>
      <c r="F289" s="41">
        <v>759</v>
      </c>
      <c r="G289" s="41">
        <v>0</v>
      </c>
      <c r="H289" s="41">
        <f>F289+G289</f>
        <v>759</v>
      </c>
      <c r="I289" s="57"/>
      <c r="J289" s="178"/>
      <c r="K289" s="178"/>
      <c r="L289" s="178"/>
      <c r="M289" s="178"/>
      <c r="N289" s="178"/>
      <c r="O289" s="178"/>
      <c r="P289" s="178"/>
      <c r="Q289" s="178"/>
    </row>
    <row r="290" spans="1:17" s="179" customFormat="1" ht="15.75" x14ac:dyDescent="0.25">
      <c r="A290" s="195"/>
      <c r="B290" s="9" t="s">
        <v>168</v>
      </c>
      <c r="C290" s="41" t="s">
        <v>314</v>
      </c>
      <c r="D290" s="41" t="s">
        <v>335</v>
      </c>
      <c r="E290" s="41" t="s">
        <v>335</v>
      </c>
      <c r="F290" s="41" t="s">
        <v>565</v>
      </c>
      <c r="G290" s="41"/>
      <c r="H290" s="41"/>
      <c r="I290" s="57"/>
      <c r="J290" s="178"/>
      <c r="K290" s="178"/>
      <c r="L290" s="178"/>
      <c r="M290" s="178"/>
      <c r="N290" s="178"/>
      <c r="O290" s="178"/>
      <c r="P290" s="178"/>
      <c r="Q290" s="178"/>
    </row>
    <row r="291" spans="1:17" s="179" customFormat="1" ht="45" x14ac:dyDescent="0.25">
      <c r="A291" s="198"/>
      <c r="B291" s="9" t="s">
        <v>200</v>
      </c>
      <c r="C291" s="41"/>
      <c r="D291" s="41"/>
      <c r="E291" s="41"/>
      <c r="F291" s="41"/>
      <c r="G291" s="41"/>
      <c r="H291" s="41"/>
      <c r="I291" s="57"/>
      <c r="J291" s="178"/>
      <c r="K291" s="178"/>
      <c r="L291" s="178"/>
      <c r="M291" s="178"/>
      <c r="N291" s="178"/>
      <c r="O291" s="178"/>
      <c r="P291" s="178"/>
      <c r="Q291" s="178"/>
    </row>
    <row r="292" spans="1:17" s="179" customFormat="1" ht="15.75" x14ac:dyDescent="0.25">
      <c r="A292" s="198"/>
      <c r="B292" s="9"/>
      <c r="C292" s="41"/>
      <c r="D292" s="41"/>
      <c r="E292" s="41"/>
      <c r="F292" s="41"/>
      <c r="G292" s="41"/>
      <c r="H292" s="41"/>
      <c r="I292" s="57"/>
      <c r="J292" s="178"/>
      <c r="K292" s="178"/>
      <c r="L292" s="178"/>
      <c r="M292" s="178"/>
      <c r="N292" s="178"/>
      <c r="O292" s="178"/>
      <c r="P292" s="178"/>
      <c r="Q292" s="178"/>
    </row>
    <row r="293" spans="1:17" s="179" customFormat="1" ht="15.75" x14ac:dyDescent="0.25">
      <c r="A293" s="195" t="s">
        <v>201</v>
      </c>
      <c r="B293" s="43" t="s">
        <v>207</v>
      </c>
      <c r="C293" s="40"/>
      <c r="D293" s="40"/>
      <c r="E293" s="40"/>
      <c r="F293" s="40"/>
      <c r="G293" s="40"/>
      <c r="H293" s="40"/>
      <c r="I293" s="85"/>
      <c r="J293" s="178"/>
      <c r="K293" s="178"/>
      <c r="L293" s="178"/>
      <c r="M293" s="178"/>
      <c r="N293" s="178"/>
      <c r="O293" s="178"/>
      <c r="P293" s="178"/>
      <c r="Q293" s="178"/>
    </row>
    <row r="294" spans="1:17" s="179" customFormat="1" ht="15.75" x14ac:dyDescent="0.25">
      <c r="A294" s="194"/>
      <c r="B294" s="148" t="s">
        <v>208</v>
      </c>
      <c r="C294" s="75">
        <v>1250</v>
      </c>
      <c r="D294" s="75">
        <v>1250</v>
      </c>
      <c r="E294" s="75">
        <v>1250</v>
      </c>
      <c r="F294" s="75">
        <v>1250</v>
      </c>
      <c r="G294" s="41">
        <v>0</v>
      </c>
      <c r="H294" s="41">
        <f>F294+G294</f>
        <v>1250</v>
      </c>
      <c r="I294" s="9"/>
      <c r="J294" s="178"/>
      <c r="K294" s="178"/>
      <c r="L294" s="178"/>
      <c r="M294" s="178"/>
      <c r="N294" s="178"/>
      <c r="O294" s="178"/>
      <c r="P294" s="178"/>
      <c r="Q294" s="178"/>
    </row>
    <row r="295" spans="1:17" s="179" customFormat="1" ht="15.75" x14ac:dyDescent="0.25">
      <c r="A295" s="195"/>
      <c r="B295" s="148" t="s">
        <v>570</v>
      </c>
      <c r="C295" s="75">
        <v>250</v>
      </c>
      <c r="D295" s="76">
        <v>250</v>
      </c>
      <c r="E295" s="76">
        <v>250</v>
      </c>
      <c r="F295" s="76">
        <v>250</v>
      </c>
      <c r="G295" s="41">
        <v>0</v>
      </c>
      <c r="H295" s="41">
        <f>F295+G295</f>
        <v>250</v>
      </c>
      <c r="I295" s="9"/>
      <c r="J295" s="178"/>
      <c r="K295" s="178"/>
      <c r="L295" s="178"/>
      <c r="M295" s="178"/>
      <c r="N295" s="178"/>
      <c r="O295" s="178"/>
      <c r="P295" s="178"/>
      <c r="Q295" s="178"/>
    </row>
    <row r="296" spans="1:17" s="179" customFormat="1" ht="30" x14ac:dyDescent="0.25">
      <c r="A296" s="195"/>
      <c r="B296" s="148" t="s">
        <v>210</v>
      </c>
      <c r="C296" s="77" t="s">
        <v>316</v>
      </c>
      <c r="D296" s="76" t="s">
        <v>332</v>
      </c>
      <c r="E296" s="76" t="s">
        <v>332</v>
      </c>
      <c r="F296" s="76" t="s">
        <v>332</v>
      </c>
      <c r="G296" s="19"/>
      <c r="H296" s="19"/>
      <c r="I296" s="9"/>
      <c r="J296" s="178"/>
      <c r="K296" s="178"/>
      <c r="L296" s="178"/>
      <c r="M296" s="178"/>
      <c r="N296" s="178"/>
      <c r="O296" s="178"/>
      <c r="P296" s="178"/>
      <c r="Q296" s="178"/>
    </row>
    <row r="297" spans="1:17" s="179" customFormat="1" ht="15.75" x14ac:dyDescent="0.25">
      <c r="A297" s="195"/>
      <c r="B297" s="148" t="s">
        <v>211</v>
      </c>
      <c r="C297" s="75">
        <v>100</v>
      </c>
      <c r="D297" s="76">
        <v>400</v>
      </c>
      <c r="E297" s="76">
        <v>400</v>
      </c>
      <c r="F297" s="76">
        <v>400</v>
      </c>
      <c r="G297" s="41">
        <v>0</v>
      </c>
      <c r="H297" s="41">
        <f>F297+G297</f>
        <v>400</v>
      </c>
      <c r="I297" s="9"/>
      <c r="J297" s="178"/>
      <c r="K297" s="178"/>
      <c r="L297" s="178"/>
      <c r="M297" s="178"/>
      <c r="N297" s="178"/>
      <c r="O297" s="178"/>
      <c r="P297" s="178"/>
      <c r="Q297" s="178"/>
    </row>
    <row r="298" spans="1:17" s="179" customFormat="1" ht="30" x14ac:dyDescent="0.25">
      <c r="A298" s="195"/>
      <c r="B298" s="148" t="s">
        <v>212</v>
      </c>
      <c r="C298" s="77" t="s">
        <v>333</v>
      </c>
      <c r="D298" s="76" t="s">
        <v>334</v>
      </c>
      <c r="E298" s="76" t="s">
        <v>334</v>
      </c>
      <c r="F298" s="76" t="s">
        <v>334</v>
      </c>
      <c r="G298" s="19"/>
      <c r="H298" s="19"/>
      <c r="I298" s="9"/>
      <c r="J298" s="178"/>
      <c r="K298" s="178"/>
      <c r="L298" s="178"/>
      <c r="M298" s="178"/>
      <c r="N298" s="178"/>
      <c r="O298" s="178"/>
      <c r="P298" s="178"/>
      <c r="Q298" s="178"/>
    </row>
    <row r="299" spans="1:17" s="179" customFormat="1" ht="15.75" x14ac:dyDescent="0.25">
      <c r="A299" s="195"/>
      <c r="B299" s="148" t="s">
        <v>213</v>
      </c>
      <c r="C299" s="75">
        <v>100</v>
      </c>
      <c r="D299" s="76">
        <v>100</v>
      </c>
      <c r="E299" s="76">
        <v>100</v>
      </c>
      <c r="F299" s="76">
        <v>100</v>
      </c>
      <c r="G299" s="41">
        <v>0</v>
      </c>
      <c r="H299" s="41">
        <f>F299+G299</f>
        <v>100</v>
      </c>
      <c r="I299" s="9"/>
      <c r="J299" s="178"/>
      <c r="K299" s="178"/>
      <c r="L299" s="178"/>
      <c r="M299" s="178"/>
      <c r="N299" s="178"/>
      <c r="O299" s="178"/>
      <c r="P299" s="178"/>
      <c r="Q299" s="178"/>
    </row>
    <row r="300" spans="1:17" s="179" customFormat="1" ht="15.75" x14ac:dyDescent="0.25">
      <c r="A300" s="195"/>
      <c r="B300" s="148" t="s">
        <v>571</v>
      </c>
      <c r="C300" s="75"/>
      <c r="D300" s="76"/>
      <c r="E300" s="76">
        <v>250</v>
      </c>
      <c r="F300" s="76">
        <v>250</v>
      </c>
      <c r="G300" s="41">
        <v>0</v>
      </c>
      <c r="H300" s="41">
        <f>F300+G300</f>
        <v>250</v>
      </c>
      <c r="I300" s="9"/>
      <c r="J300" s="178"/>
      <c r="K300" s="178"/>
      <c r="L300" s="178"/>
      <c r="M300" s="178"/>
      <c r="N300" s="178"/>
      <c r="O300" s="178"/>
      <c r="P300" s="178"/>
      <c r="Q300" s="178"/>
    </row>
    <row r="301" spans="1:17" s="179" customFormat="1" ht="30" x14ac:dyDescent="0.25">
      <c r="A301" s="181"/>
      <c r="B301" s="9" t="s">
        <v>401</v>
      </c>
      <c r="C301" s="15"/>
      <c r="D301" s="15"/>
      <c r="E301" s="15" t="s">
        <v>402</v>
      </c>
      <c r="F301" s="15" t="s">
        <v>402</v>
      </c>
      <c r="G301" s="15"/>
      <c r="H301" s="214"/>
      <c r="I301" s="9"/>
      <c r="J301" s="178"/>
      <c r="K301" s="178"/>
      <c r="L301" s="178"/>
      <c r="M301" s="178"/>
      <c r="N301" s="178"/>
      <c r="O301" s="178"/>
      <c r="P301" s="178"/>
      <c r="Q301" s="178"/>
    </row>
    <row r="302" spans="1:17" s="179" customFormat="1" ht="30" x14ac:dyDescent="0.25">
      <c r="A302" s="195"/>
      <c r="B302" s="9" t="s">
        <v>569</v>
      </c>
      <c r="C302" s="19"/>
      <c r="D302" s="19"/>
      <c r="E302" s="19"/>
      <c r="F302" s="19"/>
      <c r="G302" s="19"/>
      <c r="H302" s="19"/>
      <c r="I302" s="9"/>
      <c r="J302" s="178"/>
      <c r="K302" s="178"/>
      <c r="L302" s="178"/>
      <c r="M302" s="178"/>
      <c r="N302" s="178"/>
      <c r="O302" s="178"/>
      <c r="P302" s="178"/>
      <c r="Q302" s="178"/>
    </row>
    <row r="303" spans="1:17" s="179" customFormat="1" ht="30" x14ac:dyDescent="0.25">
      <c r="A303" s="198" t="s">
        <v>204</v>
      </c>
      <c r="B303" s="43" t="s">
        <v>118</v>
      </c>
      <c r="C303" s="79" t="s">
        <v>184</v>
      </c>
      <c r="D303" s="79"/>
      <c r="E303" s="79"/>
      <c r="F303" s="79"/>
      <c r="G303" s="23"/>
      <c r="H303" s="23"/>
      <c r="I303" s="43" t="s">
        <v>185</v>
      </c>
      <c r="J303" s="178"/>
      <c r="K303" s="178"/>
      <c r="L303" s="178"/>
      <c r="M303" s="178"/>
      <c r="N303" s="178"/>
      <c r="O303" s="178"/>
      <c r="P303" s="178"/>
      <c r="Q303" s="178"/>
    </row>
    <row r="304" spans="1:17" s="179" customFormat="1" ht="15.75" x14ac:dyDescent="0.25">
      <c r="A304" s="194"/>
      <c r="B304" s="9" t="s">
        <v>183</v>
      </c>
      <c r="C304" s="41">
        <v>2000</v>
      </c>
      <c r="D304" s="41">
        <v>2000</v>
      </c>
      <c r="E304" s="41">
        <v>2000</v>
      </c>
      <c r="F304" s="41">
        <v>2000</v>
      </c>
      <c r="G304" s="41">
        <v>0</v>
      </c>
      <c r="H304" s="41">
        <f>F304+G304</f>
        <v>2000</v>
      </c>
      <c r="I304" s="57"/>
      <c r="J304" s="178"/>
      <c r="K304" s="178"/>
      <c r="L304" s="178"/>
      <c r="M304" s="178"/>
      <c r="N304" s="178"/>
      <c r="O304" s="178"/>
      <c r="P304" s="178"/>
      <c r="Q304" s="178"/>
    </row>
    <row r="305" spans="1:17" s="179" customFormat="1" ht="15.75" x14ac:dyDescent="0.25">
      <c r="A305" s="198"/>
      <c r="B305" s="9" t="s">
        <v>186</v>
      </c>
      <c r="C305" s="41">
        <v>3500</v>
      </c>
      <c r="D305" s="41">
        <v>3500</v>
      </c>
      <c r="E305" s="41">
        <v>3500</v>
      </c>
      <c r="F305" s="41">
        <v>3500</v>
      </c>
      <c r="G305" s="41">
        <v>0</v>
      </c>
      <c r="H305" s="41">
        <f>F305+G305</f>
        <v>3500</v>
      </c>
      <c r="I305" s="57"/>
      <c r="J305" s="178"/>
      <c r="K305" s="178"/>
      <c r="L305" s="178"/>
      <c r="M305" s="178"/>
      <c r="N305" s="178"/>
      <c r="O305" s="178"/>
      <c r="P305" s="178"/>
      <c r="Q305" s="178"/>
    </row>
    <row r="306" spans="1:17" s="179" customFormat="1" ht="15.75" x14ac:dyDescent="0.25">
      <c r="A306" s="198"/>
      <c r="B306" s="9" t="s">
        <v>206</v>
      </c>
      <c r="C306" s="41">
        <v>850</v>
      </c>
      <c r="D306" s="41">
        <v>850</v>
      </c>
      <c r="E306" s="41">
        <v>850</v>
      </c>
      <c r="F306" s="41">
        <v>850</v>
      </c>
      <c r="G306" s="41">
        <v>0</v>
      </c>
      <c r="H306" s="41">
        <f>F306+G306</f>
        <v>850</v>
      </c>
      <c r="I306" s="57"/>
      <c r="J306" s="178"/>
      <c r="K306" s="178"/>
      <c r="L306" s="178"/>
      <c r="M306" s="178"/>
      <c r="N306" s="178"/>
      <c r="O306" s="178"/>
      <c r="P306" s="178"/>
      <c r="Q306" s="178"/>
    </row>
    <row r="307" spans="1:17" s="179" customFormat="1" ht="15.75" x14ac:dyDescent="0.25">
      <c r="A307" s="198"/>
      <c r="B307" s="171"/>
      <c r="C307" s="26"/>
      <c r="D307" s="26"/>
      <c r="E307" s="26"/>
      <c r="F307" s="26"/>
      <c r="G307" s="41"/>
      <c r="H307" s="186"/>
      <c r="I307" s="150"/>
      <c r="J307" s="178"/>
      <c r="K307" s="178"/>
      <c r="L307" s="178"/>
      <c r="M307" s="178"/>
      <c r="N307" s="178"/>
      <c r="O307" s="178"/>
      <c r="P307" s="178"/>
      <c r="Q307" s="178"/>
    </row>
    <row r="308" spans="1:17" s="179" customFormat="1" ht="15.75" x14ac:dyDescent="0.25">
      <c r="A308" s="195" t="s">
        <v>205</v>
      </c>
      <c r="B308" s="43" t="s">
        <v>119</v>
      </c>
      <c r="C308" s="40"/>
      <c r="D308" s="40"/>
      <c r="E308" s="40"/>
      <c r="F308" s="40"/>
      <c r="G308" s="40"/>
      <c r="H308" s="40"/>
      <c r="I308" s="85"/>
      <c r="J308" s="178"/>
      <c r="K308" s="178"/>
      <c r="L308" s="178"/>
      <c r="M308" s="178"/>
      <c r="N308" s="178"/>
      <c r="O308" s="178"/>
      <c r="P308" s="178"/>
      <c r="Q308" s="178"/>
    </row>
    <row r="309" spans="1:17" s="179" customFormat="1" ht="15.75" x14ac:dyDescent="0.25">
      <c r="A309" s="194"/>
      <c r="B309" s="9" t="s">
        <v>203</v>
      </c>
      <c r="C309" s="41" t="s">
        <v>202</v>
      </c>
      <c r="D309" s="41"/>
      <c r="E309" s="41"/>
      <c r="F309" s="41" t="s">
        <v>202</v>
      </c>
      <c r="G309" s="41"/>
      <c r="H309" s="186"/>
      <c r="I309" s="9"/>
      <c r="J309" s="178"/>
      <c r="K309" s="178"/>
      <c r="L309" s="178"/>
      <c r="M309" s="178"/>
      <c r="N309" s="178"/>
      <c r="O309" s="178"/>
      <c r="P309" s="178"/>
      <c r="Q309" s="178"/>
    </row>
    <row r="310" spans="1:17" s="179" customFormat="1" ht="15.75" x14ac:dyDescent="0.25">
      <c r="A310" s="195"/>
      <c r="B310" s="9"/>
      <c r="C310" s="26"/>
      <c r="D310" s="26"/>
      <c r="E310" s="26"/>
      <c r="F310" s="26"/>
      <c r="G310" s="41"/>
      <c r="H310" s="186"/>
      <c r="I310" s="9"/>
      <c r="J310" s="178"/>
      <c r="K310" s="178"/>
      <c r="L310" s="178"/>
      <c r="M310" s="178"/>
      <c r="N310" s="178"/>
      <c r="O310" s="178"/>
      <c r="P310" s="178"/>
      <c r="Q310" s="178"/>
    </row>
    <row r="311" spans="1:17" s="179" customFormat="1" ht="15.75" x14ac:dyDescent="0.25">
      <c r="A311" s="195" t="s">
        <v>214</v>
      </c>
      <c r="B311" s="43" t="s">
        <v>120</v>
      </c>
      <c r="C311" s="40"/>
      <c r="D311" s="40"/>
      <c r="E311" s="40"/>
      <c r="F311" s="40"/>
      <c r="G311" s="44"/>
      <c r="H311" s="203"/>
      <c r="I311" s="43" t="s">
        <v>164</v>
      </c>
      <c r="J311" s="178"/>
      <c r="K311" s="178"/>
      <c r="L311" s="178"/>
      <c r="M311" s="178"/>
      <c r="N311" s="178"/>
      <c r="O311" s="178"/>
      <c r="P311" s="178"/>
      <c r="Q311" s="178"/>
    </row>
    <row r="312" spans="1:17" s="179" customFormat="1" ht="15.75" x14ac:dyDescent="0.25">
      <c r="A312" s="194"/>
      <c r="B312" s="9" t="s">
        <v>121</v>
      </c>
      <c r="C312" s="41">
        <v>40</v>
      </c>
      <c r="D312" s="41">
        <v>40</v>
      </c>
      <c r="E312" s="41">
        <v>40</v>
      </c>
      <c r="F312" s="41">
        <v>40</v>
      </c>
      <c r="G312" s="41">
        <v>0</v>
      </c>
      <c r="H312" s="41">
        <f>F312+G312</f>
        <v>40</v>
      </c>
      <c r="I312" s="9"/>
      <c r="J312" s="178"/>
      <c r="K312" s="178"/>
      <c r="L312" s="178"/>
      <c r="M312" s="178"/>
      <c r="N312" s="178"/>
      <c r="O312" s="178"/>
      <c r="P312" s="178"/>
      <c r="Q312" s="178"/>
    </row>
    <row r="313" spans="1:17" s="179" customFormat="1" ht="15.75" x14ac:dyDescent="0.25">
      <c r="A313" s="195"/>
      <c r="B313" s="9" t="s">
        <v>122</v>
      </c>
      <c r="C313" s="41">
        <v>40</v>
      </c>
      <c r="D313" s="41">
        <v>40</v>
      </c>
      <c r="E313" s="41">
        <v>40</v>
      </c>
      <c r="F313" s="41">
        <v>40</v>
      </c>
      <c r="G313" s="41">
        <v>0</v>
      </c>
      <c r="H313" s="41">
        <f>F313+G313</f>
        <v>40</v>
      </c>
      <c r="I313" s="9"/>
      <c r="J313" s="178"/>
      <c r="K313" s="178"/>
      <c r="L313" s="178"/>
      <c r="M313" s="178"/>
      <c r="N313" s="178"/>
      <c r="O313" s="178"/>
      <c r="P313" s="178"/>
      <c r="Q313" s="178"/>
    </row>
    <row r="314" spans="1:17" s="179" customFormat="1" ht="15.75" x14ac:dyDescent="0.25">
      <c r="A314" s="195"/>
      <c r="B314" s="9" t="s">
        <v>123</v>
      </c>
      <c r="C314" s="41">
        <v>40</v>
      </c>
      <c r="D314" s="41">
        <v>40</v>
      </c>
      <c r="E314" s="41">
        <v>40</v>
      </c>
      <c r="F314" s="41">
        <v>40</v>
      </c>
      <c r="G314" s="41">
        <v>0</v>
      </c>
      <c r="H314" s="41">
        <f>F314+G314</f>
        <v>40</v>
      </c>
      <c r="I314" s="9"/>
      <c r="J314" s="178"/>
      <c r="K314" s="178"/>
      <c r="L314" s="178"/>
      <c r="M314" s="178"/>
      <c r="N314" s="178"/>
      <c r="O314" s="178"/>
      <c r="P314" s="178"/>
      <c r="Q314" s="178"/>
    </row>
    <row r="315" spans="1:17" s="179" customFormat="1" ht="15.75" x14ac:dyDescent="0.25">
      <c r="A315" s="195"/>
      <c r="B315" s="9" t="s">
        <v>124</v>
      </c>
      <c r="C315" s="41">
        <v>40</v>
      </c>
      <c r="D315" s="41">
        <v>40</v>
      </c>
      <c r="E315" s="41">
        <v>40</v>
      </c>
      <c r="F315" s="41">
        <v>40</v>
      </c>
      <c r="G315" s="41">
        <v>0</v>
      </c>
      <c r="H315" s="41">
        <f>F315+G315</f>
        <v>40</v>
      </c>
      <c r="I315" s="9"/>
      <c r="J315" s="178"/>
      <c r="K315" s="178"/>
      <c r="L315" s="178"/>
      <c r="M315" s="178"/>
      <c r="N315" s="178"/>
      <c r="O315" s="178"/>
      <c r="P315" s="178"/>
      <c r="Q315" s="178"/>
    </row>
    <row r="316" spans="1:17" s="179" customFormat="1" ht="15.75" x14ac:dyDescent="0.25">
      <c r="A316" s="218" t="s">
        <v>349</v>
      </c>
      <c r="B316" s="58" t="s">
        <v>125</v>
      </c>
      <c r="C316" s="30" t="s">
        <v>26</v>
      </c>
      <c r="D316" s="30"/>
      <c r="E316" s="30"/>
      <c r="F316" s="30"/>
      <c r="G316" s="30" t="s">
        <v>2</v>
      </c>
      <c r="H316" s="30" t="s">
        <v>27</v>
      </c>
      <c r="I316" s="154"/>
      <c r="J316" s="178"/>
      <c r="K316" s="178"/>
      <c r="L316" s="178"/>
      <c r="M316" s="178"/>
      <c r="N316" s="178"/>
      <c r="O316" s="178"/>
      <c r="P316" s="178"/>
      <c r="Q316" s="178"/>
    </row>
    <row r="317" spans="1:17" s="179" customFormat="1" ht="15.75" x14ac:dyDescent="0.25">
      <c r="A317" s="195"/>
      <c r="B317" s="57"/>
      <c r="C317" s="19"/>
      <c r="D317" s="19"/>
      <c r="E317" s="19"/>
      <c r="F317" s="19"/>
      <c r="G317" s="19"/>
      <c r="H317" s="181"/>
      <c r="I317" s="9"/>
      <c r="J317" s="178"/>
      <c r="K317" s="178"/>
      <c r="L317" s="178"/>
      <c r="M317" s="178"/>
      <c r="N317" s="178"/>
      <c r="O317" s="178"/>
      <c r="P317" s="178"/>
      <c r="Q317" s="178"/>
    </row>
    <row r="318" spans="1:17" s="179" customFormat="1" ht="15.75" x14ac:dyDescent="0.25">
      <c r="A318" s="195" t="s">
        <v>217</v>
      </c>
      <c r="B318" s="43" t="s">
        <v>126</v>
      </c>
      <c r="C318" s="44" t="s">
        <v>114</v>
      </c>
      <c r="D318" s="44"/>
      <c r="E318" s="44"/>
      <c r="F318" s="44"/>
      <c r="G318" s="44"/>
      <c r="H318" s="203"/>
      <c r="I318" s="158" t="s">
        <v>127</v>
      </c>
      <c r="J318" s="178"/>
      <c r="K318" s="178"/>
      <c r="L318" s="178"/>
      <c r="M318" s="178"/>
      <c r="N318" s="178"/>
      <c r="O318" s="178"/>
      <c r="P318" s="178"/>
      <c r="Q318" s="178"/>
    </row>
    <row r="319" spans="1:17" s="179" customFormat="1" ht="15.75" x14ac:dyDescent="0.25">
      <c r="A319" s="194"/>
      <c r="B319" s="9" t="s">
        <v>128</v>
      </c>
      <c r="C319" s="41">
        <v>100</v>
      </c>
      <c r="D319" s="41">
        <v>100</v>
      </c>
      <c r="E319" s="41">
        <v>100</v>
      </c>
      <c r="F319" s="41">
        <v>100</v>
      </c>
      <c r="G319" s="41">
        <f>+F319*$G$6</f>
        <v>13</v>
      </c>
      <c r="H319" s="186">
        <f>+F319+G319</f>
        <v>113</v>
      </c>
      <c r="I319" s="150"/>
      <c r="J319" s="178"/>
      <c r="K319" s="178"/>
      <c r="L319" s="178"/>
      <c r="M319" s="178"/>
      <c r="N319" s="178"/>
      <c r="O319" s="178"/>
      <c r="P319" s="178"/>
      <c r="Q319" s="178"/>
    </row>
    <row r="320" spans="1:17" s="179" customFormat="1" ht="15.75" x14ac:dyDescent="0.25">
      <c r="A320" s="195"/>
      <c r="B320" s="9" t="s">
        <v>129</v>
      </c>
      <c r="C320" s="41">
        <v>200</v>
      </c>
      <c r="D320" s="41">
        <v>200</v>
      </c>
      <c r="E320" s="41">
        <v>200</v>
      </c>
      <c r="F320" s="41">
        <v>200</v>
      </c>
      <c r="G320" s="41">
        <f>+F320*$G$6</f>
        <v>26</v>
      </c>
      <c r="H320" s="186">
        <f>+F320+G320</f>
        <v>226</v>
      </c>
      <c r="I320" s="150" t="s">
        <v>130</v>
      </c>
      <c r="J320" s="178"/>
      <c r="K320" s="178"/>
      <c r="L320" s="178"/>
      <c r="M320" s="178"/>
      <c r="N320" s="178"/>
      <c r="O320" s="178"/>
      <c r="P320" s="178"/>
      <c r="Q320" s="178"/>
    </row>
    <row r="321" spans="1:163" s="179" customFormat="1" ht="15.75" x14ac:dyDescent="0.25">
      <c r="A321" s="195"/>
      <c r="B321" s="9" t="s">
        <v>131</v>
      </c>
      <c r="D321" s="41"/>
      <c r="E321" s="41"/>
      <c r="F321" s="41"/>
      <c r="G321" s="41"/>
      <c r="H321" s="186"/>
      <c r="I321" s="150"/>
      <c r="J321" s="178"/>
      <c r="K321" s="178"/>
      <c r="L321" s="178"/>
      <c r="M321" s="178"/>
      <c r="N321" s="178"/>
      <c r="O321" s="178"/>
      <c r="P321" s="178"/>
      <c r="Q321" s="178"/>
    </row>
    <row r="322" spans="1:163" s="179" customFormat="1" ht="60" x14ac:dyDescent="0.25">
      <c r="A322" s="195"/>
      <c r="B322" s="9" t="s">
        <v>133</v>
      </c>
      <c r="D322" s="41"/>
      <c r="E322" s="41"/>
      <c r="F322" s="41" t="s">
        <v>132</v>
      </c>
      <c r="G322" s="41"/>
      <c r="H322" s="186"/>
      <c r="I322" s="150"/>
      <c r="J322" s="178"/>
      <c r="K322" s="178"/>
      <c r="L322" s="178"/>
      <c r="M322" s="178"/>
      <c r="N322" s="178"/>
      <c r="O322" s="178"/>
      <c r="P322" s="178"/>
      <c r="Q322" s="178"/>
    </row>
    <row r="323" spans="1:163" s="179" customFormat="1" ht="15.75" x14ac:dyDescent="0.25">
      <c r="A323" s="195"/>
      <c r="B323" s="9"/>
      <c r="C323" s="26"/>
      <c r="D323" s="26"/>
      <c r="E323" s="26"/>
      <c r="F323" s="26"/>
      <c r="G323" s="26"/>
      <c r="H323" s="181"/>
      <c r="I323" s="9"/>
      <c r="J323" s="178"/>
      <c r="K323" s="178"/>
      <c r="L323" s="178"/>
      <c r="M323" s="178"/>
      <c r="N323" s="178"/>
      <c r="O323" s="178"/>
      <c r="P323" s="178"/>
      <c r="Q323" s="178"/>
    </row>
    <row r="324" spans="1:163" s="219" customFormat="1" ht="15.75" x14ac:dyDescent="0.25">
      <c r="A324" s="195" t="s">
        <v>218</v>
      </c>
      <c r="B324" s="43" t="s">
        <v>134</v>
      </c>
      <c r="C324" s="44"/>
      <c r="D324" s="44"/>
      <c r="E324" s="44"/>
      <c r="F324" s="44"/>
      <c r="G324" s="44"/>
      <c r="H324" s="203"/>
      <c r="I324" s="43" t="s">
        <v>187</v>
      </c>
      <c r="J324" s="178"/>
      <c r="K324" s="178"/>
      <c r="L324" s="178"/>
      <c r="M324" s="178"/>
      <c r="N324" s="178"/>
      <c r="O324" s="178"/>
      <c r="P324" s="178"/>
      <c r="Q324" s="178"/>
      <c r="R324" s="179"/>
      <c r="S324" s="179"/>
      <c r="T324" s="179"/>
      <c r="U324" s="179"/>
      <c r="V324" s="179"/>
      <c r="W324" s="179"/>
      <c r="X324" s="179"/>
      <c r="Y324" s="179"/>
      <c r="Z324" s="179"/>
      <c r="AA324" s="179"/>
      <c r="AB324" s="179"/>
      <c r="AC324" s="179"/>
      <c r="AD324" s="179"/>
      <c r="AE324" s="179"/>
      <c r="AF324" s="179"/>
      <c r="AG324" s="179"/>
      <c r="AH324" s="179"/>
      <c r="AI324" s="179"/>
      <c r="AJ324" s="179"/>
      <c r="AK324" s="179"/>
      <c r="AL324" s="179"/>
      <c r="AM324" s="179"/>
      <c r="AN324" s="179"/>
      <c r="AO324" s="179"/>
      <c r="AP324" s="179"/>
      <c r="AQ324" s="179"/>
      <c r="AR324" s="179"/>
      <c r="AS324" s="179"/>
      <c r="AT324" s="179"/>
      <c r="AU324" s="179"/>
      <c r="AV324" s="179"/>
      <c r="AW324" s="179"/>
      <c r="AX324" s="179"/>
      <c r="AY324" s="179"/>
      <c r="AZ324" s="179"/>
      <c r="BA324" s="179"/>
      <c r="BB324" s="179"/>
      <c r="BC324" s="179"/>
      <c r="BD324" s="179"/>
      <c r="BE324" s="179"/>
      <c r="BF324" s="179"/>
      <c r="BG324" s="179"/>
      <c r="BH324" s="179"/>
      <c r="BI324" s="179"/>
      <c r="BJ324" s="179"/>
      <c r="BK324" s="179"/>
      <c r="BL324" s="179"/>
      <c r="BM324" s="179"/>
      <c r="BN324" s="179"/>
      <c r="BO324" s="179"/>
      <c r="BP324" s="179"/>
      <c r="BQ324" s="179"/>
      <c r="BR324" s="179"/>
      <c r="BS324" s="179"/>
      <c r="BT324" s="179"/>
      <c r="BU324" s="179"/>
      <c r="BV324" s="179"/>
      <c r="BW324" s="179"/>
      <c r="BX324" s="179"/>
      <c r="BY324" s="179"/>
      <c r="BZ324" s="179"/>
      <c r="CA324" s="179"/>
      <c r="CB324" s="179"/>
      <c r="CC324" s="179"/>
      <c r="CD324" s="179"/>
      <c r="CE324" s="179"/>
      <c r="CF324" s="179"/>
      <c r="CG324" s="179"/>
      <c r="CH324" s="179"/>
      <c r="CI324" s="179"/>
      <c r="CJ324" s="179"/>
      <c r="CK324" s="179"/>
      <c r="CL324" s="179"/>
      <c r="CM324" s="179"/>
      <c r="CN324" s="179"/>
      <c r="CO324" s="179"/>
      <c r="CP324" s="179"/>
      <c r="CQ324" s="179"/>
      <c r="CR324" s="179"/>
      <c r="CS324" s="179"/>
      <c r="CT324" s="179"/>
      <c r="CU324" s="179"/>
      <c r="CV324" s="179"/>
      <c r="CW324" s="179"/>
      <c r="CX324" s="179"/>
      <c r="CY324" s="179"/>
      <c r="CZ324" s="179"/>
      <c r="DA324" s="179"/>
      <c r="DB324" s="179"/>
      <c r="DC324" s="179"/>
      <c r="DD324" s="179"/>
      <c r="DE324" s="179"/>
      <c r="DF324" s="179"/>
      <c r="DG324" s="179"/>
      <c r="DH324" s="179"/>
      <c r="DI324" s="179"/>
      <c r="DJ324" s="179"/>
      <c r="DK324" s="179"/>
      <c r="DL324" s="179"/>
      <c r="DM324" s="179"/>
      <c r="DN324" s="179"/>
      <c r="DO324" s="179"/>
      <c r="DP324" s="179"/>
      <c r="DQ324" s="179"/>
      <c r="DR324" s="179"/>
      <c r="DS324" s="179"/>
      <c r="DT324" s="179"/>
      <c r="DU324" s="179"/>
      <c r="DV324" s="179"/>
      <c r="DW324" s="179"/>
      <c r="DX324" s="179"/>
      <c r="DY324" s="179"/>
      <c r="DZ324" s="179"/>
      <c r="EA324" s="179"/>
      <c r="EB324" s="179"/>
      <c r="EC324" s="179"/>
      <c r="ED324" s="179"/>
      <c r="EE324" s="179"/>
      <c r="EF324" s="179"/>
      <c r="EG324" s="179"/>
      <c r="EH324" s="179"/>
      <c r="EI324" s="179"/>
      <c r="EJ324" s="179"/>
      <c r="EK324" s="179"/>
      <c r="EL324" s="179"/>
      <c r="EM324" s="179"/>
      <c r="EN324" s="179"/>
      <c r="EO324" s="179"/>
      <c r="EP324" s="179"/>
      <c r="EQ324" s="179"/>
      <c r="ER324" s="179"/>
      <c r="ES324" s="179"/>
      <c r="ET324" s="179"/>
      <c r="EU324" s="179"/>
      <c r="EV324" s="179"/>
      <c r="EW324" s="179"/>
      <c r="EX324" s="179"/>
      <c r="EY324" s="179"/>
      <c r="EZ324" s="179"/>
      <c r="FA324" s="179"/>
      <c r="FB324" s="179"/>
      <c r="FC324" s="179"/>
      <c r="FD324" s="179"/>
      <c r="FE324" s="179"/>
      <c r="FF324" s="179"/>
      <c r="FG324" s="179"/>
    </row>
    <row r="325" spans="1:163" s="219" customFormat="1" ht="30" x14ac:dyDescent="0.25">
      <c r="A325" s="194"/>
      <c r="B325" s="9" t="s">
        <v>163</v>
      </c>
      <c r="C325" s="45">
        <v>30</v>
      </c>
      <c r="D325" s="41">
        <v>30</v>
      </c>
      <c r="E325" s="41">
        <v>30</v>
      </c>
      <c r="F325" s="41">
        <v>30</v>
      </c>
      <c r="G325" s="41">
        <v>0</v>
      </c>
      <c r="H325" s="41">
        <f>F325+G325</f>
        <v>30</v>
      </c>
      <c r="I325" s="57" t="s">
        <v>188</v>
      </c>
      <c r="J325" s="178"/>
      <c r="K325" s="178"/>
      <c r="L325" s="178"/>
      <c r="M325" s="178"/>
      <c r="N325" s="178"/>
      <c r="O325" s="178"/>
      <c r="P325" s="178"/>
      <c r="Q325" s="178"/>
      <c r="R325" s="179"/>
      <c r="S325" s="179"/>
      <c r="T325" s="179"/>
      <c r="U325" s="179"/>
      <c r="V325" s="179"/>
      <c r="W325" s="179"/>
      <c r="X325" s="179"/>
      <c r="Y325" s="179"/>
      <c r="Z325" s="179"/>
      <c r="AA325" s="179"/>
      <c r="AB325" s="179"/>
      <c r="AC325" s="179"/>
      <c r="AD325" s="179"/>
      <c r="AE325" s="179"/>
      <c r="AF325" s="179"/>
      <c r="AG325" s="179"/>
      <c r="AH325" s="179"/>
      <c r="AI325" s="179"/>
      <c r="AJ325" s="179"/>
      <c r="AK325" s="179"/>
      <c r="AL325" s="179"/>
      <c r="AM325" s="179"/>
      <c r="AN325" s="179"/>
      <c r="AO325" s="179"/>
      <c r="AP325" s="179"/>
      <c r="AQ325" s="179"/>
      <c r="AR325" s="179"/>
      <c r="AS325" s="179"/>
      <c r="AT325" s="179"/>
      <c r="AU325" s="179"/>
      <c r="AV325" s="179"/>
      <c r="AW325" s="179"/>
      <c r="AX325" s="179"/>
      <c r="AY325" s="179"/>
      <c r="AZ325" s="179"/>
      <c r="BA325" s="179"/>
      <c r="BB325" s="179"/>
      <c r="BC325" s="179"/>
      <c r="BD325" s="179"/>
      <c r="BE325" s="179"/>
      <c r="BF325" s="179"/>
      <c r="BG325" s="179"/>
      <c r="BH325" s="179"/>
      <c r="BI325" s="179"/>
      <c r="BJ325" s="179"/>
      <c r="BK325" s="179"/>
      <c r="BL325" s="179"/>
      <c r="BM325" s="179"/>
      <c r="BN325" s="179"/>
      <c r="BO325" s="179"/>
      <c r="BP325" s="179"/>
      <c r="BQ325" s="179"/>
      <c r="BR325" s="179"/>
      <c r="BS325" s="179"/>
      <c r="BT325" s="179"/>
      <c r="BU325" s="179"/>
      <c r="BV325" s="179"/>
      <c r="BW325" s="179"/>
      <c r="BX325" s="179"/>
      <c r="BY325" s="179"/>
      <c r="BZ325" s="179"/>
      <c r="CA325" s="179"/>
      <c r="CB325" s="179"/>
      <c r="CC325" s="179"/>
      <c r="CD325" s="179"/>
      <c r="CE325" s="179"/>
      <c r="CF325" s="179"/>
      <c r="CG325" s="179"/>
      <c r="CH325" s="179"/>
      <c r="CI325" s="179"/>
      <c r="CJ325" s="179"/>
      <c r="CK325" s="179"/>
      <c r="CL325" s="179"/>
      <c r="CM325" s="179"/>
      <c r="CN325" s="179"/>
      <c r="CO325" s="179"/>
      <c r="CP325" s="179"/>
      <c r="CQ325" s="179"/>
      <c r="CR325" s="179"/>
      <c r="CS325" s="179"/>
      <c r="CT325" s="179"/>
      <c r="CU325" s="179"/>
      <c r="CV325" s="179"/>
      <c r="CW325" s="179"/>
      <c r="CX325" s="179"/>
      <c r="CY325" s="179"/>
      <c r="CZ325" s="179"/>
      <c r="DA325" s="179"/>
      <c r="DB325" s="179"/>
      <c r="DC325" s="179"/>
      <c r="DD325" s="179"/>
      <c r="DE325" s="179"/>
      <c r="DF325" s="179"/>
      <c r="DG325" s="179"/>
      <c r="DH325" s="179"/>
      <c r="DI325" s="179"/>
      <c r="DJ325" s="179"/>
      <c r="DK325" s="179"/>
      <c r="DL325" s="179"/>
      <c r="DM325" s="179"/>
      <c r="DN325" s="179"/>
      <c r="DO325" s="179"/>
      <c r="DP325" s="179"/>
      <c r="DQ325" s="179"/>
      <c r="DR325" s="179"/>
      <c r="DS325" s="179"/>
      <c r="DT325" s="179"/>
      <c r="DU325" s="179"/>
      <c r="DV325" s="179"/>
      <c r="DW325" s="179"/>
      <c r="DX325" s="179"/>
      <c r="DY325" s="179"/>
      <c r="DZ325" s="179"/>
      <c r="EA325" s="179"/>
      <c r="EB325" s="179"/>
      <c r="EC325" s="179"/>
      <c r="ED325" s="179"/>
      <c r="EE325" s="179"/>
      <c r="EF325" s="179"/>
      <c r="EG325" s="179"/>
      <c r="EH325" s="179"/>
      <c r="EI325" s="179"/>
      <c r="EJ325" s="179"/>
      <c r="EK325" s="179"/>
      <c r="EL325" s="179"/>
      <c r="EM325" s="179"/>
      <c r="EN325" s="179"/>
      <c r="EO325" s="179"/>
      <c r="EP325" s="179"/>
      <c r="EQ325" s="179"/>
      <c r="ER325" s="179"/>
      <c r="ES325" s="179"/>
      <c r="ET325" s="179"/>
      <c r="EU325" s="179"/>
      <c r="EV325" s="179"/>
      <c r="EW325" s="179"/>
      <c r="EX325" s="179"/>
      <c r="EY325" s="179"/>
      <c r="EZ325" s="179"/>
      <c r="FA325" s="179"/>
      <c r="FB325" s="179"/>
      <c r="FC325" s="179"/>
      <c r="FD325" s="179"/>
      <c r="FE325" s="179"/>
      <c r="FF325" s="179"/>
      <c r="FG325" s="179"/>
    </row>
    <row r="326" spans="1:163" s="219" customFormat="1" ht="15.75" x14ac:dyDescent="0.25">
      <c r="A326" s="181"/>
      <c r="B326" s="57"/>
      <c r="C326" s="45"/>
      <c r="D326" s="45"/>
      <c r="E326" s="45"/>
      <c r="F326" s="45"/>
      <c r="G326" s="26"/>
      <c r="H326" s="181"/>
      <c r="I326" s="57"/>
      <c r="J326" s="178"/>
      <c r="K326" s="178"/>
      <c r="L326" s="178"/>
      <c r="M326" s="178"/>
      <c r="N326" s="178"/>
      <c r="O326" s="178"/>
      <c r="P326" s="178"/>
      <c r="Q326" s="178"/>
      <c r="R326" s="179"/>
      <c r="S326" s="179"/>
      <c r="T326" s="179"/>
      <c r="U326" s="179"/>
      <c r="V326" s="179"/>
      <c r="W326" s="179"/>
      <c r="X326" s="179"/>
      <c r="Y326" s="179"/>
      <c r="Z326" s="179"/>
      <c r="AA326" s="179"/>
      <c r="AB326" s="179"/>
      <c r="AC326" s="179"/>
      <c r="AD326" s="179"/>
      <c r="AE326" s="179"/>
      <c r="AF326" s="179"/>
      <c r="AG326" s="179"/>
      <c r="AH326" s="179"/>
      <c r="AI326" s="179"/>
      <c r="AJ326" s="179"/>
      <c r="AK326" s="179"/>
      <c r="AL326" s="179"/>
      <c r="AM326" s="179"/>
      <c r="AN326" s="179"/>
      <c r="AO326" s="179"/>
      <c r="AP326" s="179"/>
      <c r="AQ326" s="179"/>
      <c r="AR326" s="179"/>
      <c r="AS326" s="179"/>
      <c r="AT326" s="179"/>
      <c r="AU326" s="179"/>
      <c r="AV326" s="179"/>
      <c r="AW326" s="179"/>
      <c r="AX326" s="179"/>
      <c r="AY326" s="179"/>
      <c r="AZ326" s="179"/>
      <c r="BA326" s="179"/>
      <c r="BB326" s="179"/>
      <c r="BC326" s="179"/>
      <c r="BD326" s="179"/>
      <c r="BE326" s="179"/>
      <c r="BF326" s="179"/>
      <c r="BG326" s="179"/>
      <c r="BH326" s="179"/>
      <c r="BI326" s="179"/>
      <c r="BJ326" s="179"/>
      <c r="BK326" s="179"/>
      <c r="BL326" s="179"/>
      <c r="BM326" s="179"/>
      <c r="BN326" s="179"/>
      <c r="BO326" s="179"/>
      <c r="BP326" s="179"/>
      <c r="BQ326" s="179"/>
      <c r="BR326" s="179"/>
      <c r="BS326" s="179"/>
      <c r="BT326" s="179"/>
      <c r="BU326" s="179"/>
      <c r="BV326" s="179"/>
      <c r="BW326" s="179"/>
      <c r="BX326" s="179"/>
      <c r="BY326" s="179"/>
      <c r="BZ326" s="179"/>
      <c r="CA326" s="179"/>
      <c r="CB326" s="179"/>
      <c r="CC326" s="179"/>
      <c r="CD326" s="179"/>
      <c r="CE326" s="179"/>
      <c r="CF326" s="179"/>
      <c r="CG326" s="179"/>
      <c r="CH326" s="179"/>
      <c r="CI326" s="179"/>
      <c r="CJ326" s="179"/>
      <c r="CK326" s="179"/>
      <c r="CL326" s="179"/>
      <c r="CM326" s="179"/>
      <c r="CN326" s="179"/>
      <c r="CO326" s="179"/>
      <c r="CP326" s="179"/>
      <c r="CQ326" s="179"/>
      <c r="CR326" s="179"/>
      <c r="CS326" s="179"/>
      <c r="CT326" s="179"/>
      <c r="CU326" s="179"/>
      <c r="CV326" s="179"/>
      <c r="CW326" s="179"/>
      <c r="CX326" s="179"/>
      <c r="CY326" s="179"/>
      <c r="CZ326" s="179"/>
      <c r="DA326" s="179"/>
      <c r="DB326" s="179"/>
      <c r="DC326" s="179"/>
      <c r="DD326" s="179"/>
      <c r="DE326" s="179"/>
      <c r="DF326" s="179"/>
      <c r="DG326" s="179"/>
      <c r="DH326" s="179"/>
      <c r="DI326" s="179"/>
      <c r="DJ326" s="179"/>
      <c r="DK326" s="179"/>
      <c r="DL326" s="179"/>
      <c r="DM326" s="179"/>
      <c r="DN326" s="179"/>
      <c r="DO326" s="179"/>
      <c r="DP326" s="179"/>
      <c r="DQ326" s="179"/>
      <c r="DR326" s="179"/>
      <c r="DS326" s="179"/>
      <c r="DT326" s="179"/>
      <c r="DU326" s="179"/>
      <c r="DV326" s="179"/>
      <c r="DW326" s="179"/>
      <c r="DX326" s="179"/>
      <c r="DY326" s="179"/>
      <c r="DZ326" s="179"/>
      <c r="EA326" s="179"/>
      <c r="EB326" s="179"/>
      <c r="EC326" s="179"/>
      <c r="ED326" s="179"/>
      <c r="EE326" s="179"/>
      <c r="EF326" s="179"/>
      <c r="EG326" s="179"/>
      <c r="EH326" s="179"/>
      <c r="EI326" s="179"/>
      <c r="EJ326" s="179"/>
      <c r="EK326" s="179"/>
      <c r="EL326" s="179"/>
      <c r="EM326" s="179"/>
      <c r="EN326" s="179"/>
      <c r="EO326" s="179"/>
      <c r="EP326" s="179"/>
      <c r="EQ326" s="179"/>
      <c r="ER326" s="179"/>
      <c r="ES326" s="179"/>
      <c r="ET326" s="179"/>
      <c r="EU326" s="179"/>
      <c r="EV326" s="179"/>
      <c r="EW326" s="179"/>
      <c r="EX326" s="179"/>
      <c r="EY326" s="179"/>
      <c r="EZ326" s="179"/>
      <c r="FA326" s="179"/>
      <c r="FB326" s="179"/>
      <c r="FC326" s="179"/>
      <c r="FD326" s="179"/>
      <c r="FE326" s="179"/>
      <c r="FF326" s="179"/>
      <c r="FG326" s="179"/>
    </row>
    <row r="327" spans="1:163" s="179" customFormat="1" ht="15.75" x14ac:dyDescent="0.25">
      <c r="A327" s="196" t="s">
        <v>135</v>
      </c>
      <c r="B327" s="58" t="s">
        <v>136</v>
      </c>
      <c r="C327" s="30"/>
      <c r="D327" s="30"/>
      <c r="E327" s="30"/>
      <c r="F327" s="30"/>
      <c r="G327" s="197"/>
      <c r="H327" s="184"/>
      <c r="I327" s="154"/>
      <c r="J327" s="178"/>
      <c r="K327" s="178"/>
      <c r="L327" s="178"/>
      <c r="M327" s="178"/>
      <c r="N327" s="178"/>
      <c r="O327" s="178"/>
      <c r="P327" s="178"/>
      <c r="Q327" s="178"/>
    </row>
    <row r="328" spans="1:163" s="179" customFormat="1" ht="15.75" x14ac:dyDescent="0.25">
      <c r="A328" s="194"/>
      <c r="B328" s="57"/>
      <c r="C328" s="19"/>
      <c r="D328" s="19"/>
      <c r="E328" s="19"/>
      <c r="F328" s="19"/>
      <c r="G328" s="26"/>
      <c r="H328" s="181"/>
      <c r="I328" s="9"/>
      <c r="J328" s="178"/>
      <c r="K328" s="178"/>
      <c r="L328" s="178"/>
      <c r="M328" s="178"/>
      <c r="N328" s="178"/>
      <c r="O328" s="178"/>
      <c r="P328" s="178"/>
      <c r="Q328" s="178"/>
    </row>
    <row r="329" spans="1:163" s="179" customFormat="1" ht="15.75" x14ac:dyDescent="0.25">
      <c r="A329" s="195"/>
      <c r="B329" s="43" t="s">
        <v>137</v>
      </c>
      <c r="C329" s="80"/>
      <c r="D329" s="80"/>
      <c r="E329" s="80"/>
      <c r="F329" s="80"/>
      <c r="G329" s="80"/>
      <c r="H329" s="220"/>
      <c r="I329" s="155" t="s">
        <v>138</v>
      </c>
      <c r="J329" s="178"/>
      <c r="K329" s="178"/>
      <c r="L329" s="178"/>
      <c r="M329" s="178"/>
      <c r="N329" s="178"/>
      <c r="O329" s="178"/>
      <c r="P329" s="178"/>
      <c r="Q329" s="178"/>
    </row>
    <row r="330" spans="1:163" s="179" customFormat="1" ht="45.2" customHeight="1" x14ac:dyDescent="0.25">
      <c r="A330" s="195"/>
      <c r="B330" s="9" t="s">
        <v>139</v>
      </c>
      <c r="C330" s="41">
        <v>3</v>
      </c>
      <c r="D330" s="41">
        <v>3</v>
      </c>
      <c r="E330" s="41">
        <v>3</v>
      </c>
      <c r="F330" s="41">
        <v>3</v>
      </c>
      <c r="G330" s="235" t="s">
        <v>140</v>
      </c>
      <c r="H330" s="41">
        <f>F330</f>
        <v>3</v>
      </c>
      <c r="I330" s="57" t="s">
        <v>189</v>
      </c>
      <c r="J330" s="178"/>
      <c r="K330" s="178"/>
      <c r="L330" s="178"/>
      <c r="M330" s="178"/>
      <c r="N330" s="178"/>
      <c r="O330" s="178"/>
      <c r="P330" s="178"/>
      <c r="Q330" s="178"/>
    </row>
    <row r="331" spans="1:163" s="179" customFormat="1" ht="15.75" x14ac:dyDescent="0.25">
      <c r="A331" s="198"/>
      <c r="B331" s="9" t="s">
        <v>141</v>
      </c>
      <c r="C331" s="41">
        <v>95</v>
      </c>
      <c r="D331" s="41">
        <v>95</v>
      </c>
      <c r="E331" s="41">
        <v>125</v>
      </c>
      <c r="F331" s="41">
        <v>150</v>
      </c>
      <c r="G331" s="236"/>
      <c r="H331" s="41">
        <f t="shared" ref="H331:H337" si="17">F331</f>
        <v>150</v>
      </c>
      <c r="I331" s="9"/>
      <c r="J331" s="208"/>
      <c r="K331" s="178"/>
      <c r="L331" s="208"/>
      <c r="M331" s="208"/>
      <c r="N331" s="208"/>
      <c r="O331" s="208"/>
      <c r="P331" s="208"/>
      <c r="Q331" s="208"/>
    </row>
    <row r="332" spans="1:163" s="179" customFormat="1" ht="15.75" x14ac:dyDescent="0.25">
      <c r="A332" s="198"/>
      <c r="B332" s="9" t="s">
        <v>142</v>
      </c>
      <c r="C332" s="83" t="s">
        <v>143</v>
      </c>
      <c r="D332" s="41" t="s">
        <v>143</v>
      </c>
      <c r="E332" s="41" t="s">
        <v>143</v>
      </c>
      <c r="F332" s="41" t="s">
        <v>143</v>
      </c>
      <c r="G332" s="236"/>
      <c r="H332" s="41" t="str">
        <f t="shared" si="17"/>
        <v xml:space="preserve">Free  </v>
      </c>
      <c r="I332" s="9"/>
      <c r="J332" s="208"/>
      <c r="K332" s="178"/>
      <c r="L332" s="208"/>
      <c r="M332" s="208"/>
      <c r="N332" s="208"/>
      <c r="O332" s="208"/>
      <c r="P332" s="208"/>
      <c r="Q332" s="208"/>
    </row>
    <row r="333" spans="1:163" s="179" customFormat="1" ht="15.75" x14ac:dyDescent="0.25">
      <c r="A333" s="198"/>
      <c r="B333" s="9" t="s">
        <v>144</v>
      </c>
      <c r="C333" s="83" t="s">
        <v>145</v>
      </c>
      <c r="D333" s="41" t="s">
        <v>385</v>
      </c>
      <c r="E333" s="41" t="s">
        <v>385</v>
      </c>
      <c r="F333" s="41" t="s">
        <v>385</v>
      </c>
      <c r="G333" s="236"/>
      <c r="H333" s="41" t="str">
        <f t="shared" si="17"/>
        <v>Free</v>
      </c>
      <c r="I333" s="9"/>
      <c r="J333" s="208"/>
      <c r="K333" s="178"/>
      <c r="L333" s="208"/>
      <c r="M333" s="208"/>
      <c r="N333" s="208"/>
      <c r="O333" s="208"/>
      <c r="P333" s="208"/>
      <c r="Q333" s="208"/>
    </row>
    <row r="334" spans="1:163" s="179" customFormat="1" ht="15.75" x14ac:dyDescent="0.25">
      <c r="A334" s="195"/>
      <c r="B334" s="9" t="s">
        <v>146</v>
      </c>
      <c r="C334" s="83">
        <v>15</v>
      </c>
      <c r="D334" s="41">
        <v>15</v>
      </c>
      <c r="E334" s="41">
        <v>27</v>
      </c>
      <c r="F334" s="41">
        <v>27</v>
      </c>
      <c r="G334" s="236"/>
      <c r="H334" s="41">
        <f t="shared" si="17"/>
        <v>27</v>
      </c>
      <c r="I334" s="9"/>
      <c r="J334" s="208"/>
      <c r="K334" s="178"/>
      <c r="L334" s="208"/>
      <c r="M334" s="208"/>
      <c r="N334" s="208"/>
      <c r="O334" s="208"/>
      <c r="P334" s="208"/>
      <c r="Q334" s="208"/>
    </row>
    <row r="335" spans="1:163" s="179" customFormat="1" ht="15.75" x14ac:dyDescent="0.25">
      <c r="A335" s="195"/>
      <c r="B335" s="9" t="s">
        <v>147</v>
      </c>
      <c r="C335" s="83">
        <v>25</v>
      </c>
      <c r="D335" s="41">
        <v>25</v>
      </c>
      <c r="E335" s="41">
        <v>25</v>
      </c>
      <c r="F335" s="41">
        <v>25</v>
      </c>
      <c r="G335" s="236"/>
      <c r="H335" s="41">
        <f t="shared" si="17"/>
        <v>25</v>
      </c>
      <c r="I335" s="9"/>
      <c r="J335" s="208"/>
      <c r="K335" s="178"/>
      <c r="L335" s="208"/>
      <c r="M335" s="208"/>
      <c r="N335" s="208"/>
      <c r="O335" s="208"/>
      <c r="P335" s="208"/>
      <c r="Q335" s="208"/>
    </row>
    <row r="336" spans="1:163" s="179" customFormat="1" ht="15.75" x14ac:dyDescent="0.25">
      <c r="A336" s="195"/>
      <c r="B336" s="9" t="s">
        <v>148</v>
      </c>
      <c r="C336" s="83" t="s">
        <v>229</v>
      </c>
      <c r="D336" s="41" t="s">
        <v>229</v>
      </c>
      <c r="E336" s="41" t="s">
        <v>229</v>
      </c>
      <c r="F336" s="41" t="s">
        <v>229</v>
      </c>
      <c r="G336" s="236"/>
      <c r="H336" s="41" t="str">
        <f t="shared" si="17"/>
        <v>$25.00 each</v>
      </c>
      <c r="I336" s="9"/>
      <c r="J336" s="178"/>
      <c r="K336" s="178"/>
      <c r="L336" s="178"/>
      <c r="M336" s="178"/>
      <c r="N336" s="178"/>
      <c r="O336" s="178"/>
      <c r="P336" s="178"/>
      <c r="Q336" s="178"/>
    </row>
    <row r="337" spans="1:17" s="179" customFormat="1" ht="15.75" x14ac:dyDescent="0.25">
      <c r="A337" s="195"/>
      <c r="B337" s="9" t="s">
        <v>149</v>
      </c>
      <c r="C337" s="41">
        <v>3</v>
      </c>
      <c r="D337" s="41">
        <v>3</v>
      </c>
      <c r="E337" s="41">
        <v>3</v>
      </c>
      <c r="F337" s="41">
        <v>3</v>
      </c>
      <c r="G337" s="237"/>
      <c r="H337" s="41">
        <f t="shared" si="17"/>
        <v>3</v>
      </c>
      <c r="I337" s="9"/>
      <c r="J337" s="178"/>
      <c r="K337" s="178"/>
      <c r="L337" s="178"/>
      <c r="M337" s="178"/>
      <c r="N337" s="178"/>
      <c r="O337" s="178"/>
      <c r="P337" s="178"/>
      <c r="Q337" s="178"/>
    </row>
    <row r="338" spans="1:17" s="179" customFormat="1" ht="15.75" x14ac:dyDescent="0.25">
      <c r="A338" s="195"/>
      <c r="B338" s="153"/>
      <c r="C338" s="26"/>
      <c r="D338" s="26"/>
      <c r="E338" s="26"/>
      <c r="F338" s="26"/>
      <c r="G338" s="26"/>
      <c r="H338" s="181"/>
      <c r="I338" s="9"/>
      <c r="J338" s="178"/>
      <c r="K338" s="178"/>
      <c r="L338" s="178"/>
      <c r="M338" s="178"/>
      <c r="N338" s="178"/>
      <c r="O338" s="178"/>
      <c r="P338" s="178"/>
      <c r="Q338" s="178"/>
    </row>
    <row r="339" spans="1:17" s="179" customFormat="1" ht="15.75" x14ac:dyDescent="0.25">
      <c r="A339" s="196" t="s">
        <v>150</v>
      </c>
      <c r="B339" s="59" t="s">
        <v>350</v>
      </c>
      <c r="C339" s="84"/>
      <c r="D339" s="84"/>
      <c r="E339" s="84"/>
      <c r="F339" s="84"/>
      <c r="G339" s="30"/>
      <c r="H339" s="199"/>
      <c r="I339" s="159"/>
      <c r="J339" s="178"/>
      <c r="K339" s="178"/>
      <c r="L339" s="178"/>
      <c r="M339" s="178"/>
      <c r="N339" s="178"/>
      <c r="O339" s="178"/>
      <c r="P339" s="178"/>
      <c r="Q339" s="178"/>
    </row>
    <row r="340" spans="1:17" s="179" customFormat="1" ht="30" x14ac:dyDescent="0.25">
      <c r="A340" s="194"/>
      <c r="B340" s="171" t="s">
        <v>351</v>
      </c>
      <c r="C340" s="19"/>
      <c r="D340" s="19"/>
      <c r="E340" s="19"/>
      <c r="F340" s="19"/>
      <c r="G340" s="19"/>
      <c r="H340" s="180"/>
      <c r="I340" s="34"/>
      <c r="J340" s="178"/>
      <c r="K340" s="178"/>
      <c r="L340" s="178"/>
      <c r="M340" s="178"/>
      <c r="N340" s="178"/>
      <c r="O340" s="178"/>
      <c r="P340" s="178"/>
      <c r="Q340" s="178"/>
    </row>
    <row r="341" spans="1:17" s="179" customFormat="1" ht="15.75" x14ac:dyDescent="0.25">
      <c r="A341" s="180">
        <v>15.1</v>
      </c>
      <c r="B341" s="43" t="s">
        <v>352</v>
      </c>
      <c r="C341" s="40" t="s">
        <v>26</v>
      </c>
      <c r="D341" s="40"/>
      <c r="E341" s="40"/>
      <c r="F341" s="40"/>
      <c r="G341" s="40" t="s">
        <v>2</v>
      </c>
      <c r="H341" s="40" t="s">
        <v>27</v>
      </c>
      <c r="I341" s="151"/>
      <c r="J341" s="178"/>
      <c r="K341" s="178"/>
      <c r="L341" s="178"/>
      <c r="M341" s="178"/>
      <c r="N341" s="178"/>
      <c r="O341" s="178"/>
      <c r="P341" s="178"/>
      <c r="Q341" s="178"/>
    </row>
    <row r="342" spans="1:17" s="179" customFormat="1" ht="15.75" x14ac:dyDescent="0.25">
      <c r="A342" s="194"/>
      <c r="B342" s="57"/>
      <c r="C342" s="19"/>
      <c r="D342" s="19"/>
      <c r="E342" s="19"/>
      <c r="F342" s="19"/>
      <c r="G342" s="19"/>
      <c r="H342" s="186"/>
      <c r="I342" s="150"/>
      <c r="J342" s="178"/>
      <c r="K342" s="178"/>
      <c r="L342" s="178"/>
      <c r="M342" s="178"/>
      <c r="N342" s="178"/>
      <c r="O342" s="178"/>
      <c r="P342" s="178"/>
      <c r="Q342" s="178"/>
    </row>
    <row r="343" spans="1:17" s="179" customFormat="1" ht="15.75" x14ac:dyDescent="0.25">
      <c r="A343" s="195"/>
      <c r="B343" s="57" t="s">
        <v>424</v>
      </c>
      <c r="C343" s="19"/>
      <c r="D343" s="19"/>
      <c r="E343" s="19"/>
      <c r="F343" s="19"/>
      <c r="G343" s="19"/>
      <c r="H343" s="186"/>
      <c r="I343" s="150"/>
      <c r="J343" s="178"/>
      <c r="K343" s="178"/>
      <c r="L343" s="178"/>
      <c r="M343" s="178"/>
      <c r="N343" s="178"/>
      <c r="O343" s="178"/>
      <c r="P343" s="178"/>
      <c r="Q343" s="178"/>
    </row>
    <row r="344" spans="1:17" s="179" customFormat="1" ht="15.75" x14ac:dyDescent="0.25">
      <c r="A344" s="195"/>
      <c r="B344" s="9" t="s">
        <v>152</v>
      </c>
      <c r="C344" s="15">
        <v>300</v>
      </c>
      <c r="D344" s="15">
        <v>500</v>
      </c>
      <c r="E344" s="15">
        <v>500</v>
      </c>
      <c r="F344" s="15">
        <v>500</v>
      </c>
      <c r="G344" s="41">
        <f t="shared" ref="G344:G349" si="18">+F344*$G$6</f>
        <v>65</v>
      </c>
      <c r="H344" s="186">
        <f t="shared" ref="H344:H349" si="19">+F344+G344</f>
        <v>565</v>
      </c>
      <c r="I344" s="9"/>
      <c r="J344" s="178"/>
      <c r="K344" s="178"/>
      <c r="L344" s="178"/>
      <c r="M344" s="178"/>
      <c r="N344" s="178"/>
      <c r="O344" s="178"/>
      <c r="P344" s="178"/>
      <c r="Q344" s="178"/>
    </row>
    <row r="345" spans="1:17" s="179" customFormat="1" ht="15.75" x14ac:dyDescent="0.25">
      <c r="A345" s="181"/>
      <c r="B345" s="9" t="s">
        <v>153</v>
      </c>
      <c r="C345" s="15">
        <v>200</v>
      </c>
      <c r="D345" s="15">
        <v>250</v>
      </c>
      <c r="E345" s="15">
        <v>250</v>
      </c>
      <c r="F345" s="15">
        <v>250</v>
      </c>
      <c r="G345" s="41">
        <f t="shared" si="18"/>
        <v>32.5</v>
      </c>
      <c r="H345" s="186">
        <f t="shared" si="19"/>
        <v>282.5</v>
      </c>
      <c r="I345" s="9"/>
      <c r="J345" s="178"/>
      <c r="K345" s="178"/>
      <c r="L345" s="178"/>
      <c r="M345" s="178"/>
      <c r="N345" s="178"/>
      <c r="O345" s="178"/>
      <c r="P345" s="178"/>
      <c r="Q345" s="178"/>
    </row>
    <row r="346" spans="1:17" s="179" customFormat="1" ht="15.75" x14ac:dyDescent="0.25">
      <c r="A346" s="181"/>
      <c r="B346" s="9" t="s">
        <v>154</v>
      </c>
      <c r="C346" s="15">
        <v>200</v>
      </c>
      <c r="D346" s="15">
        <v>250</v>
      </c>
      <c r="E346" s="15">
        <v>250</v>
      </c>
      <c r="F346" s="15">
        <v>250</v>
      </c>
      <c r="G346" s="41">
        <f t="shared" si="18"/>
        <v>32.5</v>
      </c>
      <c r="H346" s="186">
        <f t="shared" si="19"/>
        <v>282.5</v>
      </c>
      <c r="I346" s="9"/>
      <c r="J346" s="178"/>
      <c r="K346" s="178"/>
      <c r="L346" s="178"/>
      <c r="M346" s="178"/>
      <c r="N346" s="178"/>
      <c r="O346" s="178"/>
      <c r="P346" s="178"/>
      <c r="Q346" s="178"/>
    </row>
    <row r="347" spans="1:17" s="179" customFormat="1" ht="15.75" x14ac:dyDescent="0.25">
      <c r="A347" s="181"/>
      <c r="B347" s="9" t="s">
        <v>155</v>
      </c>
      <c r="C347" s="15">
        <v>500</v>
      </c>
      <c r="D347" s="15">
        <v>500</v>
      </c>
      <c r="E347" s="15">
        <v>500</v>
      </c>
      <c r="F347" s="15">
        <v>500</v>
      </c>
      <c r="G347" s="41">
        <f t="shared" si="18"/>
        <v>65</v>
      </c>
      <c r="H347" s="186">
        <f t="shared" si="19"/>
        <v>565</v>
      </c>
      <c r="I347" s="9"/>
      <c r="J347" s="178"/>
      <c r="K347" s="178"/>
      <c r="L347" s="178"/>
      <c r="M347" s="178"/>
      <c r="N347" s="178"/>
      <c r="O347" s="178"/>
      <c r="P347" s="178"/>
      <c r="Q347" s="178"/>
    </row>
    <row r="348" spans="1:17" s="179" customFormat="1" ht="15.75" x14ac:dyDescent="0.25">
      <c r="A348" s="181"/>
      <c r="B348" s="9" t="s">
        <v>596</v>
      </c>
      <c r="C348" s="15">
        <v>150</v>
      </c>
      <c r="D348" s="15">
        <v>175</v>
      </c>
      <c r="E348" s="15">
        <v>175</v>
      </c>
      <c r="F348" s="15">
        <v>175</v>
      </c>
      <c r="G348" s="41">
        <f t="shared" si="18"/>
        <v>22.75</v>
      </c>
      <c r="H348" s="186">
        <f t="shared" si="19"/>
        <v>197.75</v>
      </c>
      <c r="I348" s="160"/>
      <c r="J348" s="178"/>
      <c r="K348" s="178"/>
      <c r="L348" s="178"/>
      <c r="M348" s="178"/>
      <c r="N348" s="178"/>
      <c r="O348" s="178"/>
      <c r="P348" s="178"/>
      <c r="Q348" s="178"/>
    </row>
    <row r="349" spans="1:17" s="179" customFormat="1" ht="15.75" x14ac:dyDescent="0.25">
      <c r="A349" s="181"/>
      <c r="B349" s="9" t="s">
        <v>157</v>
      </c>
      <c r="C349" s="15">
        <v>150</v>
      </c>
      <c r="D349" s="15">
        <v>150</v>
      </c>
      <c r="E349" s="15">
        <v>150</v>
      </c>
      <c r="F349" s="15">
        <v>150</v>
      </c>
      <c r="G349" s="41">
        <f t="shared" si="18"/>
        <v>19.5</v>
      </c>
      <c r="H349" s="186">
        <f t="shared" si="19"/>
        <v>169.5</v>
      </c>
      <c r="I349" s="9"/>
      <c r="J349" s="178"/>
      <c r="K349" s="178"/>
      <c r="L349" s="178"/>
      <c r="M349" s="178"/>
      <c r="N349" s="178"/>
      <c r="O349" s="178"/>
      <c r="P349" s="178"/>
      <c r="Q349" s="178"/>
    </row>
    <row r="350" spans="1:17" s="179" customFormat="1" ht="15.75" x14ac:dyDescent="0.25">
      <c r="A350" s="181"/>
      <c r="B350" s="9"/>
      <c r="C350" s="15"/>
      <c r="D350" s="15"/>
      <c r="E350" s="15"/>
      <c r="F350" s="15"/>
      <c r="G350" s="41"/>
      <c r="H350" s="186"/>
      <c r="I350" s="9"/>
      <c r="J350" s="178"/>
      <c r="K350" s="178"/>
      <c r="L350" s="178"/>
      <c r="M350" s="178"/>
      <c r="N350" s="178"/>
      <c r="O350" s="178"/>
      <c r="P350" s="178"/>
      <c r="Q350" s="178"/>
    </row>
    <row r="351" spans="1:17" s="179" customFormat="1" ht="15.75" x14ac:dyDescent="0.25">
      <c r="A351" s="181"/>
      <c r="B351" s="57" t="s">
        <v>423</v>
      </c>
      <c r="C351" s="15"/>
      <c r="D351" s="15"/>
      <c r="E351" s="15"/>
      <c r="F351" s="15"/>
      <c r="G351" s="41"/>
      <c r="H351" s="186"/>
      <c r="I351" s="9"/>
      <c r="J351" s="178"/>
      <c r="K351" s="178"/>
      <c r="L351" s="178"/>
      <c r="M351" s="178"/>
      <c r="N351" s="178"/>
      <c r="O351" s="178"/>
      <c r="P351" s="178"/>
      <c r="Q351" s="178"/>
    </row>
    <row r="352" spans="1:17" s="179" customFormat="1" ht="15.75" x14ac:dyDescent="0.25">
      <c r="A352" s="181"/>
      <c r="B352" s="9" t="s">
        <v>421</v>
      </c>
      <c r="C352" s="15">
        <v>0</v>
      </c>
      <c r="D352" s="15">
        <v>0</v>
      </c>
      <c r="E352" s="15">
        <v>0</v>
      </c>
      <c r="F352" s="15">
        <v>138.79</v>
      </c>
      <c r="G352" s="41">
        <f>+F352*$G$6</f>
        <v>18.0427</v>
      </c>
      <c r="H352" s="186">
        <f>+F352+G352</f>
        <v>156.83269999999999</v>
      </c>
      <c r="I352" s="9"/>
      <c r="J352" s="178"/>
      <c r="K352" s="178"/>
      <c r="L352" s="178"/>
      <c r="M352" s="178"/>
      <c r="N352" s="178"/>
      <c r="O352" s="178"/>
      <c r="P352" s="178"/>
      <c r="Q352" s="178"/>
    </row>
    <row r="353" spans="1:17" s="179" customFormat="1" ht="15.75" x14ac:dyDescent="0.25">
      <c r="A353" s="181"/>
      <c r="B353" s="9" t="s">
        <v>422</v>
      </c>
      <c r="C353" s="15">
        <v>0</v>
      </c>
      <c r="D353" s="15">
        <v>0</v>
      </c>
      <c r="E353" s="15">
        <v>0</v>
      </c>
      <c r="F353" s="15">
        <v>68</v>
      </c>
      <c r="G353" s="41">
        <f>+F353*$G$6</f>
        <v>8.84</v>
      </c>
      <c r="H353" s="186">
        <f>+F353+G353</f>
        <v>76.84</v>
      </c>
      <c r="I353" s="9"/>
      <c r="J353" s="178"/>
      <c r="K353" s="178"/>
      <c r="L353" s="178"/>
      <c r="M353" s="178"/>
      <c r="N353" s="178"/>
      <c r="O353" s="178"/>
      <c r="P353" s="178"/>
      <c r="Q353" s="178"/>
    </row>
    <row r="354" spans="1:17" s="179" customFormat="1" ht="15.75" x14ac:dyDescent="0.25">
      <c r="A354" s="181"/>
      <c r="B354" s="9"/>
      <c r="C354" s="15"/>
      <c r="D354" s="15"/>
      <c r="E354" s="15"/>
      <c r="F354" s="15"/>
      <c r="G354" s="41"/>
      <c r="H354" s="186"/>
      <c r="I354" s="160"/>
      <c r="J354" s="178"/>
      <c r="K354" s="178"/>
      <c r="L354" s="178"/>
      <c r="M354" s="178"/>
      <c r="N354" s="178"/>
      <c r="O354" s="178"/>
      <c r="P354" s="178"/>
      <c r="Q354" s="178"/>
    </row>
    <row r="355" spans="1:17" s="179" customFormat="1" ht="15.75" x14ac:dyDescent="0.25">
      <c r="A355" s="181"/>
      <c r="B355" s="57" t="s">
        <v>425</v>
      </c>
      <c r="C355" s="15"/>
      <c r="D355" s="15"/>
      <c r="E355" s="15"/>
      <c r="F355" s="15"/>
      <c r="G355" s="41"/>
      <c r="H355" s="186"/>
      <c r="I355" s="160"/>
      <c r="J355" s="178"/>
      <c r="K355" s="178"/>
      <c r="L355" s="178"/>
      <c r="M355" s="178"/>
      <c r="N355" s="178"/>
      <c r="O355" s="178"/>
      <c r="P355" s="178"/>
      <c r="Q355" s="178"/>
    </row>
    <row r="356" spans="1:17" s="179" customFormat="1" ht="15.75" x14ac:dyDescent="0.25">
      <c r="A356" s="181"/>
      <c r="B356" s="9" t="s">
        <v>426</v>
      </c>
      <c r="C356" s="15">
        <v>0</v>
      </c>
      <c r="D356" s="15">
        <v>0</v>
      </c>
      <c r="E356" s="15">
        <v>0</v>
      </c>
      <c r="F356" s="15">
        <v>1414.04</v>
      </c>
      <c r="G356" s="41">
        <f t="shared" ref="G356:G362" si="20">+F356*$G$6</f>
        <v>183.8252</v>
      </c>
      <c r="H356" s="186">
        <f t="shared" ref="H356:H362" si="21">+F356+G356</f>
        <v>1597.8652</v>
      </c>
      <c r="I356" s="9"/>
      <c r="J356" s="178"/>
      <c r="K356" s="178"/>
      <c r="L356" s="178"/>
      <c r="M356" s="178"/>
      <c r="N356" s="178"/>
      <c r="O356" s="178"/>
      <c r="P356" s="178"/>
      <c r="Q356" s="178"/>
    </row>
    <row r="357" spans="1:17" s="179" customFormat="1" ht="15.75" x14ac:dyDescent="0.25">
      <c r="A357" s="181"/>
      <c r="B357" s="9" t="s">
        <v>427</v>
      </c>
      <c r="C357" s="15">
        <v>0</v>
      </c>
      <c r="D357" s="15">
        <v>0</v>
      </c>
      <c r="E357" s="15">
        <v>0</v>
      </c>
      <c r="F357" s="15">
        <v>1047.22</v>
      </c>
      <c r="G357" s="41">
        <f t="shared" si="20"/>
        <v>136.1386</v>
      </c>
      <c r="H357" s="186">
        <f t="shared" si="21"/>
        <v>1183.3586</v>
      </c>
      <c r="I357" s="9"/>
      <c r="J357" s="178"/>
      <c r="K357" s="178"/>
      <c r="L357" s="178"/>
      <c r="M357" s="178"/>
      <c r="N357" s="178"/>
      <c r="O357" s="178"/>
      <c r="P357" s="178"/>
      <c r="Q357" s="178"/>
    </row>
    <row r="358" spans="1:17" s="179" customFormat="1" ht="15.75" x14ac:dyDescent="0.25">
      <c r="A358" s="181"/>
      <c r="B358" s="9" t="s">
        <v>428</v>
      </c>
      <c r="C358" s="15">
        <v>0</v>
      </c>
      <c r="D358" s="15">
        <v>0</v>
      </c>
      <c r="E358" s="15">
        <v>0</v>
      </c>
      <c r="F358" s="15">
        <v>908.95</v>
      </c>
      <c r="G358" s="41">
        <f t="shared" si="20"/>
        <v>118.16350000000001</v>
      </c>
      <c r="H358" s="186">
        <f t="shared" si="21"/>
        <v>1027.1135000000002</v>
      </c>
      <c r="I358" s="9"/>
      <c r="J358" s="178"/>
      <c r="K358" s="178"/>
      <c r="L358" s="178"/>
      <c r="M358" s="178"/>
      <c r="N358" s="178"/>
      <c r="O358" s="178"/>
      <c r="P358" s="178"/>
      <c r="Q358" s="178"/>
    </row>
    <row r="359" spans="1:17" s="179" customFormat="1" ht="15.75" x14ac:dyDescent="0.25">
      <c r="A359" s="181"/>
      <c r="B359" s="9" t="s">
        <v>429</v>
      </c>
      <c r="C359" s="15">
        <v>0</v>
      </c>
      <c r="D359" s="15">
        <v>0</v>
      </c>
      <c r="E359" s="15">
        <v>0</v>
      </c>
      <c r="F359" s="15">
        <v>663.58</v>
      </c>
      <c r="G359" s="41">
        <f t="shared" si="20"/>
        <v>86.265400000000014</v>
      </c>
      <c r="H359" s="186">
        <f t="shared" si="21"/>
        <v>749.84540000000004</v>
      </c>
      <c r="I359" s="9"/>
      <c r="J359" s="178"/>
      <c r="K359" s="178"/>
      <c r="L359" s="178"/>
      <c r="M359" s="178"/>
      <c r="N359" s="178"/>
      <c r="O359" s="178"/>
      <c r="P359" s="178"/>
      <c r="Q359" s="178"/>
    </row>
    <row r="360" spans="1:17" s="179" customFormat="1" ht="15.75" x14ac:dyDescent="0.25">
      <c r="A360" s="181"/>
      <c r="B360" s="9" t="s">
        <v>430</v>
      </c>
      <c r="C360" s="15">
        <v>0</v>
      </c>
      <c r="D360" s="15">
        <v>0</v>
      </c>
      <c r="E360" s="15">
        <v>0</v>
      </c>
      <c r="F360" s="15">
        <v>456.79</v>
      </c>
      <c r="G360" s="41">
        <f t="shared" si="20"/>
        <v>59.382700000000007</v>
      </c>
      <c r="H360" s="186">
        <f t="shared" si="21"/>
        <v>516.17270000000008</v>
      </c>
      <c r="I360" s="9"/>
      <c r="J360" s="178"/>
      <c r="K360" s="178"/>
      <c r="L360" s="178"/>
      <c r="M360" s="178"/>
      <c r="N360" s="178"/>
      <c r="O360" s="178"/>
      <c r="P360" s="178"/>
      <c r="Q360" s="178"/>
    </row>
    <row r="361" spans="1:17" s="179" customFormat="1" ht="15.75" x14ac:dyDescent="0.25">
      <c r="A361" s="181"/>
      <c r="B361" s="9" t="s">
        <v>421</v>
      </c>
      <c r="C361" s="15">
        <v>0</v>
      </c>
      <c r="D361" s="15">
        <v>0</v>
      </c>
      <c r="E361" s="15">
        <v>0</v>
      </c>
      <c r="F361" s="15">
        <v>138.79</v>
      </c>
      <c r="G361" s="41">
        <f t="shared" si="20"/>
        <v>18.0427</v>
      </c>
      <c r="H361" s="186">
        <f t="shared" si="21"/>
        <v>156.83269999999999</v>
      </c>
      <c r="I361" s="9"/>
      <c r="J361" s="178"/>
      <c r="K361" s="178"/>
      <c r="L361" s="178"/>
      <c r="M361" s="178"/>
      <c r="N361" s="178"/>
      <c r="O361" s="178"/>
      <c r="P361" s="178"/>
      <c r="Q361" s="178"/>
    </row>
    <row r="362" spans="1:17" s="179" customFormat="1" ht="15.75" x14ac:dyDescent="0.25">
      <c r="A362" s="181"/>
      <c r="B362" s="9" t="s">
        <v>422</v>
      </c>
      <c r="C362" s="15">
        <v>0</v>
      </c>
      <c r="D362" s="15">
        <v>0</v>
      </c>
      <c r="E362" s="15">
        <v>0</v>
      </c>
      <c r="F362" s="15">
        <v>68</v>
      </c>
      <c r="G362" s="41">
        <f t="shared" si="20"/>
        <v>8.84</v>
      </c>
      <c r="H362" s="186">
        <f t="shared" si="21"/>
        <v>76.84</v>
      </c>
      <c r="I362" s="9"/>
      <c r="J362" s="178"/>
      <c r="K362" s="178"/>
      <c r="L362" s="178"/>
      <c r="M362" s="178"/>
      <c r="N362" s="178"/>
      <c r="O362" s="178"/>
      <c r="P362" s="178"/>
      <c r="Q362" s="178"/>
    </row>
    <row r="363" spans="1:17" s="179" customFormat="1" ht="15.75" x14ac:dyDescent="0.25">
      <c r="A363" s="181"/>
      <c r="B363" s="9"/>
      <c r="C363" s="15"/>
      <c r="D363" s="15"/>
      <c r="E363" s="15"/>
      <c r="F363" s="15"/>
      <c r="G363" s="41"/>
      <c r="H363" s="186"/>
      <c r="I363" s="160"/>
      <c r="J363" s="178"/>
      <c r="K363" s="178"/>
      <c r="L363" s="178"/>
      <c r="M363" s="178"/>
      <c r="N363" s="178"/>
      <c r="O363" s="178"/>
      <c r="P363" s="178"/>
      <c r="Q363" s="178"/>
    </row>
    <row r="364" spans="1:17" s="179" customFormat="1" ht="15.75" x14ac:dyDescent="0.25">
      <c r="A364" s="181"/>
      <c r="B364" s="57" t="s">
        <v>341</v>
      </c>
      <c r="C364" s="15"/>
      <c r="D364" s="15"/>
      <c r="E364" s="15"/>
      <c r="F364" s="15"/>
      <c r="G364" s="41"/>
      <c r="H364" s="186"/>
      <c r="I364" s="160"/>
      <c r="J364" s="178"/>
      <c r="K364" s="178"/>
      <c r="L364" s="178"/>
      <c r="M364" s="178"/>
      <c r="N364" s="178"/>
      <c r="O364" s="178"/>
      <c r="P364" s="178"/>
      <c r="Q364" s="178"/>
    </row>
    <row r="365" spans="1:17" s="179" customFormat="1" ht="15.75" x14ac:dyDescent="0.25">
      <c r="A365" s="181"/>
      <c r="B365" s="9" t="s">
        <v>343</v>
      </c>
      <c r="C365" s="15">
        <v>0</v>
      </c>
      <c r="D365" s="15">
        <v>300</v>
      </c>
      <c r="E365" s="15">
        <v>300</v>
      </c>
      <c r="F365" s="15">
        <v>300</v>
      </c>
      <c r="G365" s="41">
        <f>+F365*$G$6</f>
        <v>39</v>
      </c>
      <c r="H365" s="186">
        <f>+F365+G365</f>
        <v>339</v>
      </c>
      <c r="I365" s="160"/>
      <c r="J365" s="178"/>
      <c r="K365" s="178"/>
      <c r="L365" s="178"/>
      <c r="M365" s="178"/>
      <c r="N365" s="178"/>
      <c r="O365" s="178"/>
      <c r="P365" s="178"/>
      <c r="Q365" s="178"/>
    </row>
    <row r="366" spans="1:17" s="179" customFormat="1" ht="15.75" x14ac:dyDescent="0.25">
      <c r="A366" s="181"/>
      <c r="B366" s="9" t="s">
        <v>344</v>
      </c>
      <c r="C366" s="15">
        <v>0</v>
      </c>
      <c r="D366" s="15">
        <v>150</v>
      </c>
      <c r="E366" s="15">
        <v>150</v>
      </c>
      <c r="F366" s="15">
        <v>150</v>
      </c>
      <c r="G366" s="41">
        <f>+F366*$G$6</f>
        <v>19.5</v>
      </c>
      <c r="H366" s="186">
        <f>+F366+G366</f>
        <v>169.5</v>
      </c>
      <c r="I366" s="160"/>
      <c r="J366" s="178"/>
      <c r="K366" s="178"/>
      <c r="L366" s="178"/>
      <c r="M366" s="178"/>
      <c r="N366" s="178"/>
      <c r="O366" s="178"/>
      <c r="P366" s="178"/>
      <c r="Q366" s="178"/>
    </row>
    <row r="367" spans="1:17" s="179" customFormat="1" ht="15.75" x14ac:dyDescent="0.25">
      <c r="A367" s="181"/>
      <c r="B367" s="9" t="s">
        <v>342</v>
      </c>
      <c r="C367" s="15">
        <v>0</v>
      </c>
      <c r="D367" s="15">
        <v>150</v>
      </c>
      <c r="E367" s="15">
        <v>150</v>
      </c>
      <c r="F367" s="15">
        <v>150</v>
      </c>
      <c r="G367" s="41">
        <f>+F367*$G$6</f>
        <v>19.5</v>
      </c>
      <c r="H367" s="186">
        <f>+F367+G367</f>
        <v>169.5</v>
      </c>
      <c r="I367" s="160"/>
      <c r="J367" s="178"/>
      <c r="K367" s="178"/>
      <c r="L367" s="178"/>
      <c r="M367" s="178"/>
      <c r="N367" s="178"/>
      <c r="O367" s="178"/>
      <c r="P367" s="178"/>
      <c r="Q367" s="178"/>
    </row>
    <row r="368" spans="1:17" s="179" customFormat="1" ht="15.75" x14ac:dyDescent="0.25">
      <c r="A368" s="181"/>
      <c r="B368" s="9"/>
      <c r="C368" s="26"/>
      <c r="D368" s="26"/>
      <c r="E368" s="26"/>
      <c r="F368" s="26"/>
      <c r="G368" s="15"/>
      <c r="H368" s="214"/>
      <c r="I368" s="161"/>
      <c r="J368" s="178"/>
      <c r="K368" s="178"/>
      <c r="L368" s="178"/>
      <c r="M368" s="178"/>
      <c r="N368" s="178"/>
      <c r="O368" s="178"/>
      <c r="P368" s="178"/>
      <c r="Q368" s="178"/>
    </row>
    <row r="369" spans="1:17" s="179" customFormat="1" ht="15.75" x14ac:dyDescent="0.25">
      <c r="A369" s="198" t="s">
        <v>353</v>
      </c>
      <c r="B369" s="43" t="s">
        <v>601</v>
      </c>
      <c r="C369" s="40" t="s">
        <v>26</v>
      </c>
      <c r="D369" s="40"/>
      <c r="E369" s="40"/>
      <c r="F369" s="40"/>
      <c r="G369" s="40" t="s">
        <v>2</v>
      </c>
      <c r="H369" s="40" t="s">
        <v>27</v>
      </c>
      <c r="I369" s="85" t="s">
        <v>603</v>
      </c>
      <c r="J369" s="178"/>
      <c r="K369" s="178"/>
      <c r="L369" s="178"/>
      <c r="M369" s="178"/>
      <c r="N369" s="178"/>
      <c r="O369" s="178"/>
      <c r="P369" s="178"/>
      <c r="Q369" s="178"/>
    </row>
    <row r="370" spans="1:17" s="179" customFormat="1" ht="15.75" x14ac:dyDescent="0.25">
      <c r="A370" s="198"/>
      <c r="B370" s="57" t="s">
        <v>224</v>
      </c>
      <c r="C370" s="19"/>
      <c r="D370" s="19"/>
      <c r="E370" s="19"/>
      <c r="F370" s="19"/>
      <c r="G370" s="19"/>
      <c r="H370" s="15"/>
      <c r="I370" s="162"/>
      <c r="J370" s="178"/>
      <c r="K370" s="178"/>
      <c r="L370" s="178"/>
      <c r="M370" s="178"/>
      <c r="N370" s="178"/>
      <c r="O370" s="178"/>
      <c r="P370" s="178"/>
      <c r="Q370" s="178"/>
    </row>
    <row r="371" spans="1:17" s="213" customFormat="1" ht="15.75" x14ac:dyDescent="0.25">
      <c r="A371" s="195"/>
      <c r="B371" s="9" t="s">
        <v>220</v>
      </c>
      <c r="C371" s="15">
        <v>25</v>
      </c>
      <c r="D371" s="15">
        <v>27.500000000000004</v>
      </c>
      <c r="E371" s="61">
        <f t="shared" ref="E371:F375" si="22">D371*1.03</f>
        <v>28.325000000000003</v>
      </c>
      <c r="F371" s="61">
        <f t="shared" si="22"/>
        <v>29.174750000000003</v>
      </c>
      <c r="G371" s="41">
        <f>+F371*$G$6</f>
        <v>3.7927175000000006</v>
      </c>
      <c r="H371" s="186">
        <f>+F371+G371</f>
        <v>32.967467500000005</v>
      </c>
      <c r="I371" s="9"/>
      <c r="J371" s="208"/>
      <c r="K371" s="178"/>
      <c r="L371" s="208"/>
      <c r="M371" s="208"/>
      <c r="N371" s="208"/>
      <c r="O371" s="208"/>
      <c r="P371" s="208"/>
      <c r="Q371" s="208"/>
    </row>
    <row r="372" spans="1:17" s="213" customFormat="1" ht="15.75" x14ac:dyDescent="0.25">
      <c r="A372" s="195"/>
      <c r="B372" s="9" t="s">
        <v>282</v>
      </c>
      <c r="C372" s="15">
        <v>75</v>
      </c>
      <c r="D372" s="15">
        <v>90</v>
      </c>
      <c r="E372" s="61">
        <f t="shared" si="22"/>
        <v>92.7</v>
      </c>
      <c r="F372" s="61">
        <f t="shared" si="22"/>
        <v>95.481000000000009</v>
      </c>
      <c r="G372" s="41">
        <f>+F372*$G$6</f>
        <v>12.412530000000002</v>
      </c>
      <c r="H372" s="186">
        <f>+F372+G372</f>
        <v>107.89353000000001</v>
      </c>
      <c r="I372" s="9"/>
      <c r="J372" s="208"/>
      <c r="K372" s="178"/>
      <c r="L372" s="208"/>
      <c r="M372" s="208"/>
      <c r="N372" s="208"/>
      <c r="O372" s="208"/>
      <c r="P372" s="208"/>
      <c r="Q372" s="208"/>
    </row>
    <row r="373" spans="1:17" s="213" customFormat="1" ht="15.75" x14ac:dyDescent="0.25">
      <c r="A373" s="195"/>
      <c r="B373" s="9" t="s">
        <v>384</v>
      </c>
      <c r="C373" s="15"/>
      <c r="D373" s="15">
        <v>150</v>
      </c>
      <c r="E373" s="61">
        <f t="shared" si="22"/>
        <v>154.5</v>
      </c>
      <c r="F373" s="61">
        <f t="shared" si="22"/>
        <v>159.13499999999999</v>
      </c>
      <c r="G373" s="41">
        <f>+F373*$G$6</f>
        <v>20.687549999999998</v>
      </c>
      <c r="H373" s="186">
        <f>+F373+G373</f>
        <v>179.82254999999998</v>
      </c>
      <c r="I373" s="9"/>
      <c r="J373" s="208"/>
      <c r="K373" s="178"/>
      <c r="L373" s="208"/>
      <c r="M373" s="208"/>
      <c r="N373" s="208"/>
      <c r="O373" s="208"/>
      <c r="P373" s="208"/>
      <c r="Q373" s="208"/>
    </row>
    <row r="374" spans="1:17" s="213" customFormat="1" ht="15.75" x14ac:dyDescent="0.25">
      <c r="A374" s="195"/>
      <c r="B374" s="9" t="s">
        <v>366</v>
      </c>
      <c r="C374" s="15">
        <v>150</v>
      </c>
      <c r="D374" s="15">
        <v>165</v>
      </c>
      <c r="E374" s="61">
        <f t="shared" si="22"/>
        <v>169.95000000000002</v>
      </c>
      <c r="F374" s="61">
        <f t="shared" si="22"/>
        <v>175.04850000000002</v>
      </c>
      <c r="G374" s="41">
        <f>+F374*$G$6</f>
        <v>22.756305000000005</v>
      </c>
      <c r="H374" s="186">
        <f>+F374+G374</f>
        <v>197.80480500000002</v>
      </c>
      <c r="I374" s="9"/>
      <c r="J374" s="208"/>
      <c r="K374" s="178"/>
      <c r="L374" s="208"/>
      <c r="M374" s="208"/>
      <c r="N374" s="208"/>
      <c r="O374" s="208"/>
      <c r="P374" s="208"/>
      <c r="Q374" s="208"/>
    </row>
    <row r="375" spans="1:17" s="213" customFormat="1" ht="15.75" x14ac:dyDescent="0.25">
      <c r="A375" s="195"/>
      <c r="B375" s="170" t="s">
        <v>600</v>
      </c>
      <c r="C375" s="15"/>
      <c r="D375" s="15">
        <v>10</v>
      </c>
      <c r="E375" s="167">
        <f t="shared" si="22"/>
        <v>10.3</v>
      </c>
      <c r="F375" s="167">
        <f t="shared" si="22"/>
        <v>10.609000000000002</v>
      </c>
      <c r="G375" s="41">
        <f>+F375*$G$6</f>
        <v>1.3791700000000002</v>
      </c>
      <c r="H375" s="186">
        <f>+F375+G375</f>
        <v>11.988170000000002</v>
      </c>
      <c r="I375" s="9"/>
      <c r="J375" s="208"/>
      <c r="K375" s="178"/>
      <c r="L375" s="208"/>
      <c r="M375" s="208"/>
      <c r="N375" s="208"/>
      <c r="O375" s="208"/>
      <c r="P375" s="208"/>
      <c r="Q375" s="208"/>
    </row>
    <row r="376" spans="1:17" s="213" customFormat="1" ht="15.75" x14ac:dyDescent="0.25">
      <c r="A376" s="195"/>
      <c r="B376" s="9" t="s">
        <v>599</v>
      </c>
      <c r="C376" s="15"/>
      <c r="D376" s="15"/>
      <c r="E376" s="167"/>
      <c r="F376" s="167">
        <f>28.33*1.03</f>
        <v>29.1799</v>
      </c>
      <c r="G376" s="41">
        <f>F376*0.13</f>
        <v>3.7933870000000001</v>
      </c>
      <c r="H376" s="186">
        <f>SUM(F376:G376)</f>
        <v>32.973286999999999</v>
      </c>
      <c r="I376" s="9"/>
      <c r="J376" s="208"/>
      <c r="K376" s="178"/>
      <c r="L376" s="208"/>
      <c r="M376" s="208"/>
      <c r="N376" s="208"/>
      <c r="O376" s="208"/>
      <c r="P376" s="208"/>
      <c r="Q376" s="208"/>
    </row>
    <row r="377" spans="1:17" s="179" customFormat="1" ht="7.5" customHeight="1" x14ac:dyDescent="0.25">
      <c r="A377" s="195"/>
      <c r="B377" s="9"/>
      <c r="C377" s="15"/>
      <c r="D377" s="15"/>
      <c r="E377" s="15"/>
      <c r="F377" s="15"/>
      <c r="G377" s="41"/>
      <c r="H377" s="186"/>
      <c r="I377" s="9"/>
      <c r="J377" s="178"/>
      <c r="K377" s="178"/>
      <c r="L377" s="178"/>
      <c r="M377" s="178"/>
      <c r="N377" s="178"/>
      <c r="O377" s="178"/>
      <c r="P377" s="178"/>
      <c r="Q377" s="178"/>
    </row>
    <row r="378" spans="1:17" s="179" customFormat="1" ht="15.75" x14ac:dyDescent="0.25">
      <c r="A378" s="195"/>
      <c r="B378" s="57" t="s">
        <v>221</v>
      </c>
      <c r="C378" s="15"/>
      <c r="D378" s="15"/>
      <c r="E378" s="15"/>
      <c r="F378" s="15"/>
      <c r="G378" s="15"/>
      <c r="H378" s="214"/>
      <c r="I378" s="9"/>
      <c r="J378" s="178"/>
      <c r="K378" s="178"/>
      <c r="L378" s="178"/>
      <c r="M378" s="178"/>
      <c r="N378" s="178"/>
      <c r="O378" s="178"/>
      <c r="P378" s="178"/>
      <c r="Q378" s="178"/>
    </row>
    <row r="379" spans="1:17" s="179" customFormat="1" ht="15.75" x14ac:dyDescent="0.25">
      <c r="A379" s="195"/>
      <c r="B379" s="9" t="s">
        <v>363</v>
      </c>
      <c r="C379" s="15">
        <v>250</v>
      </c>
      <c r="D379" s="15">
        <v>275</v>
      </c>
      <c r="E379" s="61">
        <f>D379*1.03</f>
        <v>283.25</v>
      </c>
      <c r="F379" s="61">
        <f>E379*1.03</f>
        <v>291.7475</v>
      </c>
      <c r="G379" s="41">
        <f t="shared" ref="G379:G384" si="23">+F379*$G$6</f>
        <v>37.927174999999998</v>
      </c>
      <c r="H379" s="186">
        <f t="shared" ref="H379:H384" si="24">+F379+G379</f>
        <v>329.67467499999998</v>
      </c>
      <c r="I379" s="9"/>
      <c r="J379" s="178"/>
      <c r="K379" s="178"/>
      <c r="L379" s="178"/>
      <c r="M379" s="178"/>
      <c r="N379" s="178"/>
      <c r="O379" s="178"/>
      <c r="P379" s="178"/>
      <c r="Q379" s="178"/>
    </row>
    <row r="380" spans="1:17" s="179" customFormat="1" ht="15.75" x14ac:dyDescent="0.25">
      <c r="A380" s="195"/>
      <c r="B380" s="9" t="s">
        <v>364</v>
      </c>
      <c r="C380" s="15">
        <v>400</v>
      </c>
      <c r="D380" s="15">
        <v>440.00000000000006</v>
      </c>
      <c r="E380" s="61">
        <f t="shared" ref="E380:F384" si="25">D380*1.03</f>
        <v>453.20000000000005</v>
      </c>
      <c r="F380" s="61">
        <f t="shared" si="25"/>
        <v>466.79600000000005</v>
      </c>
      <c r="G380" s="41">
        <f t="shared" si="23"/>
        <v>60.68348000000001</v>
      </c>
      <c r="H380" s="186">
        <f t="shared" si="24"/>
        <v>527.47948000000008</v>
      </c>
      <c r="I380" s="9"/>
      <c r="J380" s="178"/>
      <c r="K380" s="178"/>
      <c r="L380" s="178"/>
      <c r="M380" s="178"/>
      <c r="N380" s="178"/>
      <c r="O380" s="178"/>
      <c r="P380" s="178"/>
      <c r="Q380" s="178"/>
    </row>
    <row r="381" spans="1:17" s="179" customFormat="1" ht="15.75" x14ac:dyDescent="0.25">
      <c r="A381" s="195"/>
      <c r="B381" s="9" t="s">
        <v>282</v>
      </c>
      <c r="C381" s="15">
        <v>125</v>
      </c>
      <c r="D381" s="15">
        <v>137.5</v>
      </c>
      <c r="E381" s="61">
        <f t="shared" si="25"/>
        <v>141.625</v>
      </c>
      <c r="F381" s="61">
        <f t="shared" si="25"/>
        <v>145.87375</v>
      </c>
      <c r="G381" s="41">
        <f t="shared" si="23"/>
        <v>18.963587499999999</v>
      </c>
      <c r="H381" s="186">
        <f t="shared" si="24"/>
        <v>164.83733749999999</v>
      </c>
      <c r="I381" s="9"/>
      <c r="J381" s="178"/>
      <c r="K381" s="178"/>
      <c r="L381" s="178"/>
      <c r="M381" s="178"/>
      <c r="N381" s="178"/>
      <c r="O381" s="178"/>
      <c r="P381" s="178"/>
      <c r="Q381" s="178"/>
    </row>
    <row r="382" spans="1:17" s="179" customFormat="1" ht="15.75" x14ac:dyDescent="0.25">
      <c r="A382" s="195"/>
      <c r="B382" s="9" t="s">
        <v>220</v>
      </c>
      <c r="C382" s="15">
        <v>45</v>
      </c>
      <c r="D382" s="15">
        <v>49.500000000000007</v>
      </c>
      <c r="E382" s="61">
        <f t="shared" si="25"/>
        <v>50.985000000000007</v>
      </c>
      <c r="F382" s="61">
        <f t="shared" si="25"/>
        <v>52.514550000000007</v>
      </c>
      <c r="G382" s="41">
        <f t="shared" si="23"/>
        <v>6.8268915000000012</v>
      </c>
      <c r="H382" s="186">
        <f t="shared" si="24"/>
        <v>59.341441500000009</v>
      </c>
      <c r="I382" s="9"/>
      <c r="J382" s="178"/>
      <c r="K382" s="178"/>
      <c r="L382" s="178"/>
      <c r="M382" s="178"/>
      <c r="N382" s="178"/>
      <c r="O382" s="178"/>
      <c r="P382" s="178"/>
      <c r="Q382" s="178"/>
    </row>
    <row r="383" spans="1:17" s="179" customFormat="1" ht="15.75" x14ac:dyDescent="0.25">
      <c r="A383" s="195"/>
      <c r="B383" s="9" t="s">
        <v>362</v>
      </c>
      <c r="C383" s="15">
        <v>50</v>
      </c>
      <c r="D383" s="15">
        <v>55.000000000000007</v>
      </c>
      <c r="E383" s="61">
        <f t="shared" si="25"/>
        <v>56.650000000000006</v>
      </c>
      <c r="F383" s="61">
        <f t="shared" si="25"/>
        <v>58.349500000000006</v>
      </c>
      <c r="G383" s="41">
        <f t="shared" si="23"/>
        <v>7.5854350000000013</v>
      </c>
      <c r="H383" s="186">
        <f t="shared" si="24"/>
        <v>65.93493500000001</v>
      </c>
      <c r="I383" s="9"/>
      <c r="J383" s="178"/>
      <c r="K383" s="178"/>
      <c r="L383" s="178"/>
      <c r="M383" s="178"/>
      <c r="N383" s="178"/>
      <c r="O383" s="178"/>
      <c r="P383" s="178"/>
      <c r="Q383" s="178"/>
    </row>
    <row r="384" spans="1:17" s="179" customFormat="1" ht="15.75" x14ac:dyDescent="0.25">
      <c r="A384" s="195"/>
      <c r="B384" s="9" t="s">
        <v>365</v>
      </c>
      <c r="C384" s="15">
        <v>75</v>
      </c>
      <c r="D384" s="15">
        <v>82.5</v>
      </c>
      <c r="E384" s="61">
        <f t="shared" si="25"/>
        <v>84.975000000000009</v>
      </c>
      <c r="F384" s="61">
        <f t="shared" si="25"/>
        <v>87.524250000000009</v>
      </c>
      <c r="G384" s="41">
        <f t="shared" si="23"/>
        <v>11.378152500000002</v>
      </c>
      <c r="H384" s="186">
        <f t="shared" si="24"/>
        <v>98.902402500000008</v>
      </c>
      <c r="I384" s="9"/>
      <c r="J384" s="178"/>
      <c r="K384" s="178"/>
      <c r="L384" s="178"/>
      <c r="M384" s="178"/>
      <c r="N384" s="178"/>
      <c r="O384" s="178"/>
      <c r="P384" s="178"/>
      <c r="Q384" s="178"/>
    </row>
    <row r="385" spans="1:17" s="179" customFormat="1" ht="10.5" customHeight="1" x14ac:dyDescent="0.25">
      <c r="A385" s="195"/>
      <c r="B385" s="9"/>
      <c r="C385" s="15"/>
      <c r="D385" s="15"/>
      <c r="E385" s="15"/>
      <c r="F385" s="15"/>
      <c r="G385" s="41"/>
      <c r="H385" s="15"/>
      <c r="I385" s="9"/>
      <c r="J385" s="178"/>
      <c r="K385" s="178"/>
      <c r="L385" s="178"/>
      <c r="M385" s="178"/>
      <c r="N385" s="178"/>
      <c r="O385" s="178"/>
      <c r="P385" s="178"/>
      <c r="Q385" s="178"/>
    </row>
    <row r="386" spans="1:17" s="179" customFormat="1" ht="15.75" x14ac:dyDescent="0.25">
      <c r="A386" s="195"/>
      <c r="B386" s="57" t="s">
        <v>158</v>
      </c>
      <c r="C386" s="15"/>
      <c r="D386" s="15"/>
      <c r="E386" s="15"/>
      <c r="F386" s="15"/>
      <c r="G386" s="15"/>
      <c r="H386" s="214"/>
      <c r="I386" s="9"/>
      <c r="J386" s="178"/>
      <c r="K386" s="178"/>
      <c r="L386" s="178"/>
      <c r="M386" s="178"/>
      <c r="N386" s="178"/>
      <c r="O386" s="178"/>
      <c r="P386" s="178"/>
      <c r="Q386" s="178"/>
    </row>
    <row r="387" spans="1:17" s="179" customFormat="1" ht="15.75" x14ac:dyDescent="0.25">
      <c r="A387" s="195"/>
      <c r="B387" s="9" t="s">
        <v>160</v>
      </c>
      <c r="C387" s="15">
        <v>4.82</v>
      </c>
      <c r="D387" s="15">
        <v>5.3020000000000005</v>
      </c>
      <c r="E387" s="61">
        <f>D387*1.03</f>
        <v>5.4610600000000007</v>
      </c>
      <c r="F387" s="61">
        <f>E387*1.03</f>
        <v>5.6248918000000012</v>
      </c>
      <c r="G387" s="41">
        <f>+F387*$G$6</f>
        <v>0.7312359340000002</v>
      </c>
      <c r="H387" s="186">
        <f>+F387+G387</f>
        <v>6.3561277340000011</v>
      </c>
      <c r="I387" s="9"/>
      <c r="J387" s="178"/>
      <c r="K387" s="178"/>
      <c r="L387" s="178"/>
      <c r="M387" s="178"/>
      <c r="N387" s="178"/>
      <c r="O387" s="178"/>
      <c r="P387" s="178"/>
      <c r="Q387" s="178"/>
    </row>
    <row r="388" spans="1:17" s="179" customFormat="1" ht="15.75" x14ac:dyDescent="0.25">
      <c r="A388" s="195"/>
      <c r="B388" s="9" t="s">
        <v>159</v>
      </c>
      <c r="C388" s="15">
        <v>7.22</v>
      </c>
      <c r="D388" s="15">
        <v>10</v>
      </c>
      <c r="E388" s="61">
        <f t="shared" ref="E388:F390" si="26">D388*1.03</f>
        <v>10.3</v>
      </c>
      <c r="F388" s="61">
        <f t="shared" si="26"/>
        <v>10.609000000000002</v>
      </c>
      <c r="G388" s="41">
        <f>+F388*$G$6</f>
        <v>1.3791700000000002</v>
      </c>
      <c r="H388" s="186">
        <f>+F388+G388</f>
        <v>11.988170000000002</v>
      </c>
      <c r="I388" s="9"/>
      <c r="J388" s="178"/>
      <c r="K388" s="178"/>
      <c r="L388" s="178"/>
      <c r="M388" s="178"/>
      <c r="N388" s="178"/>
      <c r="O388" s="178"/>
      <c r="P388" s="178"/>
      <c r="Q388" s="178"/>
    </row>
    <row r="389" spans="1:17" s="179" customFormat="1" ht="15.75" x14ac:dyDescent="0.25">
      <c r="A389" s="195"/>
      <c r="B389" s="9" t="s">
        <v>68</v>
      </c>
      <c r="C389" s="15"/>
      <c r="D389" s="15">
        <v>12.68</v>
      </c>
      <c r="E389" s="61">
        <f t="shared" si="26"/>
        <v>13.0604</v>
      </c>
      <c r="F389" s="61">
        <f t="shared" si="26"/>
        <v>13.452211999999999</v>
      </c>
      <c r="G389" s="41">
        <f>+F389*$G$6</f>
        <v>1.74878756</v>
      </c>
      <c r="H389" s="186">
        <f>+F389+G389</f>
        <v>15.20099956</v>
      </c>
      <c r="I389" s="9"/>
      <c r="J389" s="178"/>
      <c r="K389" s="178"/>
      <c r="L389" s="178"/>
      <c r="M389" s="178"/>
      <c r="N389" s="178"/>
      <c r="O389" s="178"/>
      <c r="P389" s="178"/>
      <c r="Q389" s="178"/>
    </row>
    <row r="390" spans="1:17" s="179" customFormat="1" ht="15.75" x14ac:dyDescent="0.25">
      <c r="A390" s="195"/>
      <c r="B390" s="9" t="s">
        <v>417</v>
      </c>
      <c r="C390" s="15"/>
      <c r="D390" s="15"/>
      <c r="E390" s="61">
        <v>25</v>
      </c>
      <c r="F390" s="61">
        <f t="shared" si="26"/>
        <v>25.75</v>
      </c>
      <c r="G390" s="41">
        <f>+F390*$G$6</f>
        <v>3.3475000000000001</v>
      </c>
      <c r="H390" s="186">
        <f>+F390+G390</f>
        <v>29.0975</v>
      </c>
      <c r="I390" s="9"/>
      <c r="J390" s="178"/>
      <c r="K390" s="178"/>
      <c r="L390" s="178"/>
      <c r="M390" s="178"/>
      <c r="N390" s="178"/>
      <c r="O390" s="178"/>
      <c r="P390" s="178"/>
      <c r="Q390" s="178"/>
    </row>
    <row r="391" spans="1:17" s="179" customFormat="1" ht="60" x14ac:dyDescent="0.25">
      <c r="A391" s="195"/>
      <c r="B391" s="141" t="s">
        <v>347</v>
      </c>
      <c r="C391" s="141"/>
      <c r="D391" s="141"/>
      <c r="E391" s="141"/>
      <c r="F391" s="141"/>
      <c r="G391" s="141"/>
      <c r="H391" s="186"/>
      <c r="I391" s="9"/>
      <c r="J391" s="178"/>
      <c r="K391" s="178"/>
      <c r="L391" s="178"/>
      <c r="M391" s="178"/>
      <c r="N391" s="178"/>
      <c r="O391" s="178"/>
      <c r="P391" s="178"/>
      <c r="Q391" s="178"/>
    </row>
    <row r="392" spans="1:17" s="179" customFormat="1" ht="15.75" x14ac:dyDescent="0.25">
      <c r="A392" s="194"/>
      <c r="B392" s="9"/>
      <c r="C392" s="9"/>
      <c r="D392" s="9"/>
      <c r="E392" s="26"/>
      <c r="F392" s="26"/>
      <c r="G392" s="19"/>
      <c r="H392" s="186"/>
      <c r="I392" s="9"/>
      <c r="J392" s="178"/>
      <c r="K392" s="178"/>
      <c r="L392" s="178"/>
      <c r="M392" s="178"/>
      <c r="N392" s="178"/>
      <c r="O392" s="178"/>
      <c r="P392" s="178"/>
      <c r="Q392" s="178"/>
    </row>
    <row r="393" spans="1:17" s="179" customFormat="1" ht="30" x14ac:dyDescent="0.25">
      <c r="A393" s="195"/>
      <c r="B393" s="57" t="s">
        <v>602</v>
      </c>
      <c r="C393" s="15"/>
      <c r="D393" s="15"/>
      <c r="E393" s="15"/>
      <c r="F393" s="15"/>
      <c r="G393" s="15"/>
      <c r="H393" s="214"/>
      <c r="I393" s="9" t="s">
        <v>411</v>
      </c>
      <c r="J393" s="178"/>
      <c r="K393" s="178"/>
      <c r="L393" s="178"/>
      <c r="M393" s="178"/>
      <c r="N393" s="178"/>
      <c r="O393" s="178"/>
      <c r="P393" s="178"/>
      <c r="Q393" s="178"/>
    </row>
    <row r="394" spans="1:17" s="179" customFormat="1" ht="15.75" x14ac:dyDescent="0.25">
      <c r="A394" s="195"/>
      <c r="B394" s="9" t="s">
        <v>285</v>
      </c>
      <c r="C394" s="15">
        <v>165</v>
      </c>
      <c r="D394" s="15">
        <v>170</v>
      </c>
      <c r="E394" s="61">
        <f>D394*1.03</f>
        <v>175.1</v>
      </c>
      <c r="F394" s="61">
        <f>E394*1.03</f>
        <v>180.35300000000001</v>
      </c>
      <c r="G394" s="41">
        <f>+F394*$G$6</f>
        <v>23.445890000000002</v>
      </c>
      <c r="H394" s="186">
        <f>+F394+G394</f>
        <v>203.79889</v>
      </c>
      <c r="I394" s="9"/>
      <c r="J394" s="178"/>
      <c r="K394" s="178"/>
      <c r="L394" s="178"/>
      <c r="M394" s="178"/>
      <c r="N394" s="178"/>
      <c r="O394" s="178"/>
      <c r="P394" s="178"/>
      <c r="Q394" s="178"/>
    </row>
    <row r="395" spans="1:17" s="179" customFormat="1" ht="15.75" x14ac:dyDescent="0.25">
      <c r="A395" s="195"/>
      <c r="B395" s="9" t="s">
        <v>284</v>
      </c>
      <c r="C395" s="15">
        <v>85</v>
      </c>
      <c r="D395" s="15">
        <v>90</v>
      </c>
      <c r="E395" s="61">
        <f t="shared" ref="E395:F398" si="27">D395*1.03</f>
        <v>92.7</v>
      </c>
      <c r="F395" s="61">
        <f t="shared" si="27"/>
        <v>95.481000000000009</v>
      </c>
      <c r="G395" s="41">
        <f>+F395*$G$6</f>
        <v>12.412530000000002</v>
      </c>
      <c r="H395" s="186">
        <f>+F395+G395</f>
        <v>107.89353000000001</v>
      </c>
      <c r="I395" s="9"/>
      <c r="J395" s="178"/>
      <c r="K395" s="178"/>
      <c r="L395" s="178"/>
      <c r="M395" s="178"/>
      <c r="N395" s="178"/>
      <c r="O395" s="178"/>
      <c r="P395" s="178"/>
      <c r="Q395" s="178"/>
    </row>
    <row r="396" spans="1:17" s="179" customFormat="1" ht="15.75" x14ac:dyDescent="0.25">
      <c r="A396" s="195"/>
      <c r="B396" s="9" t="s">
        <v>369</v>
      </c>
      <c r="C396" s="15">
        <v>130</v>
      </c>
      <c r="D396" s="15">
        <v>135</v>
      </c>
      <c r="E396" s="61">
        <f t="shared" si="27"/>
        <v>139.05000000000001</v>
      </c>
      <c r="F396" s="61">
        <f t="shared" si="27"/>
        <v>143.22150000000002</v>
      </c>
      <c r="G396" s="41">
        <f>+F396*$G$6</f>
        <v>18.618795000000002</v>
      </c>
      <c r="H396" s="186">
        <f>+F396+G396</f>
        <v>161.84029500000003</v>
      </c>
      <c r="I396" s="9"/>
      <c r="J396" s="178"/>
      <c r="K396" s="178"/>
      <c r="L396" s="178"/>
      <c r="M396" s="178"/>
      <c r="N396" s="178"/>
      <c r="O396" s="178"/>
      <c r="P396" s="178"/>
      <c r="Q396" s="178"/>
    </row>
    <row r="397" spans="1:17" s="179" customFormat="1" ht="15.75" x14ac:dyDescent="0.25">
      <c r="A397" s="195"/>
      <c r="B397" s="9" t="s">
        <v>370</v>
      </c>
      <c r="C397" s="15">
        <v>140</v>
      </c>
      <c r="D397" s="15">
        <v>145</v>
      </c>
      <c r="E397" s="61">
        <f t="shared" si="27"/>
        <v>149.35</v>
      </c>
      <c r="F397" s="61">
        <f t="shared" si="27"/>
        <v>153.8305</v>
      </c>
      <c r="G397" s="41">
        <f>+F397*$G$6</f>
        <v>19.997965000000001</v>
      </c>
      <c r="H397" s="186">
        <f>+F397+G397</f>
        <v>173.82846499999999</v>
      </c>
      <c r="I397" s="9"/>
      <c r="J397" s="178"/>
      <c r="K397" s="178"/>
      <c r="L397" s="178"/>
      <c r="M397" s="178"/>
      <c r="N397" s="178"/>
      <c r="O397" s="178"/>
      <c r="P397" s="178"/>
      <c r="Q397" s="178"/>
    </row>
    <row r="398" spans="1:17" s="179" customFormat="1" ht="15.75" customHeight="1" x14ac:dyDescent="0.25">
      <c r="A398" s="195"/>
      <c r="B398" s="125" t="s">
        <v>368</v>
      </c>
      <c r="C398" s="15" t="s">
        <v>222</v>
      </c>
      <c r="D398" s="15">
        <v>70</v>
      </c>
      <c r="E398" s="61">
        <f t="shared" si="27"/>
        <v>72.100000000000009</v>
      </c>
      <c r="F398" s="61">
        <f t="shared" si="27"/>
        <v>74.263000000000005</v>
      </c>
      <c r="G398" s="41">
        <f>+F398*$G$6</f>
        <v>9.6541900000000016</v>
      </c>
      <c r="H398" s="41">
        <f>+F398+G398</f>
        <v>83.917190000000005</v>
      </c>
      <c r="I398" s="9"/>
      <c r="J398" s="178"/>
      <c r="K398" s="178"/>
      <c r="L398" s="178"/>
      <c r="M398" s="178"/>
      <c r="N398" s="178"/>
      <c r="O398" s="178"/>
      <c r="P398" s="178"/>
      <c r="Q398" s="178"/>
    </row>
    <row r="399" spans="1:17" s="179" customFormat="1" ht="15.75" customHeight="1" x14ac:dyDescent="0.25">
      <c r="A399" s="195"/>
      <c r="B399" s="125" t="s">
        <v>597</v>
      </c>
      <c r="C399" s="15"/>
      <c r="D399" s="15"/>
      <c r="E399" s="167"/>
      <c r="F399" s="167">
        <v>3</v>
      </c>
      <c r="G399" s="41">
        <v>0</v>
      </c>
      <c r="H399" s="41">
        <f>SUM(F399:G399)</f>
        <v>3</v>
      </c>
      <c r="I399" s="9"/>
      <c r="J399" s="178"/>
      <c r="K399" s="178"/>
      <c r="L399" s="178"/>
      <c r="M399" s="178"/>
      <c r="N399" s="178"/>
      <c r="O399" s="178"/>
      <c r="P399" s="178"/>
      <c r="Q399" s="178"/>
    </row>
    <row r="400" spans="1:17" s="179" customFormat="1" ht="15.75" customHeight="1" x14ac:dyDescent="0.25">
      <c r="A400" s="195"/>
      <c r="B400" s="125" t="s">
        <v>598</v>
      </c>
      <c r="C400" s="15"/>
      <c r="D400" s="15"/>
      <c r="E400" s="167"/>
      <c r="F400" s="167">
        <v>0</v>
      </c>
      <c r="G400" s="41">
        <v>0</v>
      </c>
      <c r="H400" s="41">
        <f>SUM(F400:G400)</f>
        <v>0</v>
      </c>
      <c r="I400" s="9"/>
      <c r="J400" s="178"/>
      <c r="K400" s="178"/>
      <c r="L400" s="178"/>
      <c r="M400" s="178"/>
      <c r="N400" s="178"/>
      <c r="O400" s="178"/>
      <c r="P400" s="178"/>
      <c r="Q400" s="178"/>
    </row>
    <row r="401" spans="1:17" s="179" customFormat="1" ht="15.75" x14ac:dyDescent="0.25">
      <c r="A401" s="195"/>
      <c r="B401" s="9"/>
      <c r="C401" s="15"/>
      <c r="D401" s="15"/>
      <c r="E401" s="15"/>
      <c r="F401" s="15"/>
      <c r="G401" s="41"/>
      <c r="H401" s="214"/>
      <c r="I401" s="9"/>
      <c r="J401" s="178"/>
      <c r="K401" s="178"/>
      <c r="L401" s="178"/>
      <c r="M401" s="178"/>
      <c r="N401" s="178"/>
      <c r="O401" s="178"/>
      <c r="P401" s="178"/>
      <c r="Q401" s="178"/>
    </row>
    <row r="402" spans="1:17" s="179" customFormat="1" ht="15.75" x14ac:dyDescent="0.25">
      <c r="A402" s="195"/>
      <c r="B402" s="57" t="s">
        <v>312</v>
      </c>
      <c r="C402" s="15"/>
      <c r="D402" s="15"/>
      <c r="E402" s="15"/>
      <c r="F402" s="15"/>
      <c r="G402" s="15"/>
      <c r="H402" s="214"/>
      <c r="I402" s="9"/>
      <c r="J402" s="178"/>
      <c r="K402" s="178"/>
      <c r="L402" s="178"/>
      <c r="M402" s="178"/>
      <c r="N402" s="178"/>
      <c r="O402" s="178"/>
      <c r="P402" s="178"/>
      <c r="Q402" s="178"/>
    </row>
    <row r="403" spans="1:17" s="179" customFormat="1" ht="15.75" x14ac:dyDescent="0.25">
      <c r="A403" s="195"/>
      <c r="B403" s="87" t="s">
        <v>286</v>
      </c>
      <c r="C403" s="15">
        <v>60</v>
      </c>
      <c r="D403" s="15">
        <v>66</v>
      </c>
      <c r="E403" s="61">
        <f>D403*1.03</f>
        <v>67.98</v>
      </c>
      <c r="F403" s="61">
        <f>E403*1.03</f>
        <v>70.019400000000005</v>
      </c>
      <c r="G403" s="41">
        <f>+F403*$G$6</f>
        <v>9.1025220000000004</v>
      </c>
      <c r="H403" s="186">
        <f>+F403+G403</f>
        <v>79.121922000000012</v>
      </c>
      <c r="I403" s="9"/>
      <c r="J403" s="178"/>
      <c r="K403" s="178"/>
      <c r="L403" s="178"/>
      <c r="M403" s="178"/>
      <c r="N403" s="178"/>
      <c r="O403" s="178"/>
      <c r="P403" s="178"/>
      <c r="Q403" s="178"/>
    </row>
    <row r="404" spans="1:17" s="179" customFormat="1" ht="15.75" x14ac:dyDescent="0.25">
      <c r="A404" s="195"/>
      <c r="B404" s="87" t="s">
        <v>287</v>
      </c>
      <c r="C404" s="15">
        <v>50</v>
      </c>
      <c r="D404" s="15">
        <v>55.000000000000007</v>
      </c>
      <c r="E404" s="61">
        <f t="shared" ref="E404:F407" si="28">D404*1.03</f>
        <v>56.650000000000006</v>
      </c>
      <c r="F404" s="61">
        <f t="shared" si="28"/>
        <v>58.349500000000006</v>
      </c>
      <c r="G404" s="41">
        <f>+F404*$G$6</f>
        <v>7.5854350000000013</v>
      </c>
      <c r="H404" s="186">
        <f>+F404+G404</f>
        <v>65.93493500000001</v>
      </c>
      <c r="I404" s="9"/>
      <c r="J404" s="178"/>
      <c r="K404" s="178"/>
      <c r="L404" s="178"/>
      <c r="M404" s="178"/>
      <c r="N404" s="178"/>
      <c r="O404" s="178"/>
      <c r="P404" s="178"/>
      <c r="Q404" s="178"/>
    </row>
    <row r="405" spans="1:17" s="179" customFormat="1" ht="15.75" x14ac:dyDescent="0.25">
      <c r="A405" s="195"/>
      <c r="B405" s="87" t="s">
        <v>288</v>
      </c>
      <c r="C405" s="15">
        <v>300</v>
      </c>
      <c r="D405" s="15">
        <v>330</v>
      </c>
      <c r="E405" s="61">
        <f t="shared" si="28"/>
        <v>339.90000000000003</v>
      </c>
      <c r="F405" s="61">
        <f t="shared" si="28"/>
        <v>350.09700000000004</v>
      </c>
      <c r="G405" s="41">
        <f>+F405*$G$6</f>
        <v>45.512610000000009</v>
      </c>
      <c r="H405" s="186">
        <f>+F405+G405</f>
        <v>395.60961000000003</v>
      </c>
      <c r="I405" s="9"/>
      <c r="J405" s="178"/>
      <c r="K405" s="178"/>
      <c r="L405" s="178"/>
      <c r="M405" s="178"/>
      <c r="N405" s="178"/>
      <c r="O405" s="178"/>
      <c r="P405" s="178"/>
      <c r="Q405" s="178"/>
    </row>
    <row r="406" spans="1:17" s="179" customFormat="1" ht="15.75" x14ac:dyDescent="0.25">
      <c r="A406" s="195"/>
      <c r="B406" s="87" t="s">
        <v>289</v>
      </c>
      <c r="C406" s="15">
        <v>600</v>
      </c>
      <c r="D406" s="15">
        <v>660</v>
      </c>
      <c r="E406" s="61">
        <f t="shared" si="28"/>
        <v>679.80000000000007</v>
      </c>
      <c r="F406" s="61">
        <f t="shared" si="28"/>
        <v>700.19400000000007</v>
      </c>
      <c r="G406" s="41">
        <f>+F406*$G$6</f>
        <v>91.025220000000019</v>
      </c>
      <c r="H406" s="186">
        <f>+F406+G406</f>
        <v>791.21922000000006</v>
      </c>
      <c r="I406" s="9"/>
      <c r="J406" s="178"/>
      <c r="K406" s="178"/>
      <c r="L406" s="178"/>
      <c r="M406" s="178"/>
      <c r="N406" s="178"/>
      <c r="O406" s="178"/>
      <c r="P406" s="178"/>
      <c r="Q406" s="178"/>
    </row>
    <row r="407" spans="1:17" s="179" customFormat="1" ht="15.75" x14ac:dyDescent="0.25">
      <c r="A407" s="195"/>
      <c r="B407" s="87" t="s">
        <v>290</v>
      </c>
      <c r="C407" s="15">
        <v>1000</v>
      </c>
      <c r="D407" s="15">
        <v>1100</v>
      </c>
      <c r="E407" s="61">
        <f t="shared" si="28"/>
        <v>1133</v>
      </c>
      <c r="F407" s="61">
        <f t="shared" si="28"/>
        <v>1166.99</v>
      </c>
      <c r="G407" s="41">
        <f>+F407*$G$6</f>
        <v>151.70869999999999</v>
      </c>
      <c r="H407" s="186">
        <f>+F407+G407</f>
        <v>1318.6986999999999</v>
      </c>
      <c r="I407" s="9"/>
      <c r="J407" s="178"/>
      <c r="K407" s="178"/>
      <c r="L407" s="178"/>
      <c r="M407" s="178"/>
      <c r="N407" s="178"/>
      <c r="O407" s="178"/>
      <c r="P407" s="178"/>
      <c r="Q407" s="178"/>
    </row>
    <row r="408" spans="1:17" s="179" customFormat="1" ht="15.75" x14ac:dyDescent="0.25">
      <c r="A408" s="194"/>
      <c r="B408" s="9"/>
      <c r="C408" s="26"/>
      <c r="D408" s="26"/>
      <c r="E408" s="26"/>
      <c r="F408" s="26"/>
      <c r="G408" s="15"/>
      <c r="H408" s="186"/>
      <c r="I408" s="9"/>
      <c r="J408" s="208"/>
      <c r="K408" s="178"/>
      <c r="L408" s="208"/>
      <c r="M408" s="208"/>
      <c r="N408" s="208"/>
      <c r="O408" s="208"/>
      <c r="P408" s="208"/>
      <c r="Q408" s="208"/>
    </row>
    <row r="409" spans="1:17" s="179" customFormat="1" ht="15.75" x14ac:dyDescent="0.25">
      <c r="A409" s="195"/>
      <c r="B409" s="57" t="s">
        <v>293</v>
      </c>
      <c r="C409" s="15" t="s">
        <v>26</v>
      </c>
      <c r="D409" s="15"/>
      <c r="E409" s="15"/>
      <c r="F409" s="15"/>
      <c r="G409" s="15" t="s">
        <v>2</v>
      </c>
      <c r="H409" s="214" t="s">
        <v>27</v>
      </c>
      <c r="I409" s="9"/>
      <c r="J409" s="178"/>
      <c r="K409" s="178"/>
      <c r="L409" s="178"/>
      <c r="M409" s="178"/>
      <c r="N409" s="178"/>
      <c r="O409" s="178"/>
      <c r="P409" s="178"/>
      <c r="Q409" s="178"/>
    </row>
    <row r="410" spans="1:17" s="179" customFormat="1" ht="15.75" x14ac:dyDescent="0.25">
      <c r="A410" s="198"/>
      <c r="B410" s="9" t="s">
        <v>220</v>
      </c>
      <c r="C410" s="15">
        <v>28.79</v>
      </c>
      <c r="D410" s="15">
        <v>27.5</v>
      </c>
      <c r="E410" s="61">
        <f>D410*1.03</f>
        <v>28.324999999999999</v>
      </c>
      <c r="F410" s="61">
        <f>E410*1.03</f>
        <v>29.17475</v>
      </c>
      <c r="G410" s="41">
        <f>+F410*$G$6</f>
        <v>3.7927175000000002</v>
      </c>
      <c r="H410" s="186">
        <f>+F410+G410</f>
        <v>32.967467499999998</v>
      </c>
      <c r="I410" s="160"/>
      <c r="J410" s="208"/>
      <c r="K410" s="178"/>
      <c r="L410" s="208"/>
      <c r="M410" s="208"/>
      <c r="N410" s="208"/>
      <c r="O410" s="208"/>
      <c r="P410" s="208"/>
      <c r="Q410" s="208"/>
    </row>
    <row r="411" spans="1:17" s="179" customFormat="1" ht="15.75" x14ac:dyDescent="0.25">
      <c r="A411" s="198"/>
      <c r="B411" s="170" t="s">
        <v>372</v>
      </c>
      <c r="C411" s="15"/>
      <c r="D411" s="15">
        <v>90</v>
      </c>
      <c r="E411" s="61">
        <f t="shared" ref="E411:F413" si="29">D411*1.03</f>
        <v>92.7</v>
      </c>
      <c r="F411" s="61">
        <f t="shared" si="29"/>
        <v>95.481000000000009</v>
      </c>
      <c r="G411" s="41">
        <f>+F411*$G$6</f>
        <v>12.412530000000002</v>
      </c>
      <c r="H411" s="186">
        <f>+F411+G411</f>
        <v>107.89353000000001</v>
      </c>
      <c r="I411" s="160"/>
      <c r="J411" s="208"/>
      <c r="K411" s="178"/>
      <c r="L411" s="208"/>
      <c r="M411" s="208"/>
      <c r="N411" s="208"/>
      <c r="O411" s="208"/>
      <c r="P411" s="208"/>
      <c r="Q411" s="208"/>
    </row>
    <row r="412" spans="1:17" s="179" customFormat="1" ht="15.75" x14ac:dyDescent="0.25">
      <c r="A412" s="198"/>
      <c r="B412" s="9" t="s">
        <v>373</v>
      </c>
      <c r="C412" s="15"/>
      <c r="D412" s="15">
        <v>150</v>
      </c>
      <c r="E412" s="61">
        <f t="shared" si="29"/>
        <v>154.5</v>
      </c>
      <c r="F412" s="61">
        <f t="shared" si="29"/>
        <v>159.13499999999999</v>
      </c>
      <c r="G412" s="41">
        <f>+F412*$G$6</f>
        <v>20.687549999999998</v>
      </c>
      <c r="H412" s="186">
        <f>+F412+G412</f>
        <v>179.82254999999998</v>
      </c>
      <c r="I412" s="160"/>
      <c r="J412" s="208"/>
      <c r="K412" s="178"/>
      <c r="L412" s="208"/>
      <c r="M412" s="208"/>
      <c r="N412" s="208"/>
      <c r="O412" s="208"/>
      <c r="P412" s="208"/>
      <c r="Q412" s="208"/>
    </row>
    <row r="413" spans="1:17" s="179" customFormat="1" ht="15.75" x14ac:dyDescent="0.25">
      <c r="A413" s="198"/>
      <c r="B413" s="9" t="s">
        <v>382</v>
      </c>
      <c r="C413" s="15"/>
      <c r="D413" s="15">
        <v>10</v>
      </c>
      <c r="E413" s="61">
        <f t="shared" si="29"/>
        <v>10.3</v>
      </c>
      <c r="F413" s="61">
        <f t="shared" si="29"/>
        <v>10.609000000000002</v>
      </c>
      <c r="G413" s="41">
        <f>+F413*$G$6</f>
        <v>1.3791700000000002</v>
      </c>
      <c r="H413" s="186">
        <f>+F413+G413</f>
        <v>11.988170000000002</v>
      </c>
      <c r="I413" s="160"/>
      <c r="J413" s="208"/>
      <c r="K413" s="178"/>
      <c r="L413" s="208"/>
      <c r="M413" s="208"/>
      <c r="N413" s="208"/>
      <c r="O413" s="208"/>
      <c r="P413" s="208"/>
      <c r="Q413" s="208"/>
    </row>
    <row r="414" spans="1:17" s="179" customFormat="1" ht="15.75" x14ac:dyDescent="0.25">
      <c r="A414" s="195"/>
      <c r="B414" s="57"/>
      <c r="C414" s="41"/>
      <c r="D414" s="41"/>
      <c r="E414" s="41"/>
      <c r="F414" s="41"/>
      <c r="G414" s="41"/>
      <c r="H414" s="186"/>
      <c r="I414" s="9"/>
      <c r="J414" s="178"/>
      <c r="K414" s="178"/>
      <c r="L414" s="178"/>
      <c r="M414" s="178"/>
      <c r="N414" s="178"/>
      <c r="O414" s="178"/>
      <c r="P414" s="178"/>
      <c r="Q414" s="178"/>
    </row>
    <row r="415" spans="1:17" s="179" customFormat="1" ht="15.75" x14ac:dyDescent="0.25">
      <c r="A415" s="198" t="s">
        <v>354</v>
      </c>
      <c r="B415" s="43" t="s">
        <v>604</v>
      </c>
      <c r="C415" s="40" t="s">
        <v>26</v>
      </c>
      <c r="D415" s="40"/>
      <c r="E415" s="40"/>
      <c r="F415" s="40"/>
      <c r="G415" s="40" t="s">
        <v>2</v>
      </c>
      <c r="H415" s="40" t="s">
        <v>27</v>
      </c>
      <c r="I415" s="85" t="s">
        <v>603</v>
      </c>
      <c r="J415" s="178"/>
      <c r="K415" s="178"/>
      <c r="L415" s="178"/>
      <c r="M415" s="178"/>
      <c r="N415" s="178"/>
      <c r="O415" s="178"/>
      <c r="P415" s="178"/>
      <c r="Q415" s="178"/>
    </row>
    <row r="416" spans="1:17" s="179" customFormat="1" ht="15.75" x14ac:dyDescent="0.25">
      <c r="A416" s="194"/>
      <c r="B416" s="57"/>
      <c r="C416" s="15"/>
      <c r="D416" s="15"/>
      <c r="E416" s="15"/>
      <c r="F416" s="15"/>
      <c r="G416" s="41"/>
      <c r="H416" s="181"/>
      <c r="I416" s="123"/>
      <c r="J416" s="178"/>
      <c r="K416" s="178"/>
      <c r="L416" s="178"/>
      <c r="M416" s="178"/>
      <c r="N416" s="178"/>
      <c r="O416" s="178"/>
      <c r="P416" s="178"/>
      <c r="Q416" s="178"/>
    </row>
    <row r="417" spans="1:17" s="179" customFormat="1" ht="15.75" x14ac:dyDescent="0.25">
      <c r="A417" s="195"/>
      <c r="B417" s="57" t="s">
        <v>225</v>
      </c>
      <c r="C417" s="15"/>
      <c r="D417" s="15"/>
      <c r="E417" s="15"/>
      <c r="F417" s="15"/>
      <c r="G417" s="41"/>
      <c r="H417" s="214"/>
      <c r="I417" s="9"/>
      <c r="J417" s="178"/>
      <c r="K417" s="178"/>
      <c r="L417" s="178"/>
      <c r="M417" s="178"/>
      <c r="N417" s="178"/>
      <c r="O417" s="178"/>
      <c r="P417" s="178"/>
      <c r="Q417" s="178"/>
    </row>
    <row r="418" spans="1:17" s="179" customFormat="1" ht="15.75" x14ac:dyDescent="0.25">
      <c r="A418" s="195"/>
      <c r="B418" s="9" t="s">
        <v>220</v>
      </c>
      <c r="C418" s="15">
        <v>25</v>
      </c>
      <c r="D418" s="15">
        <v>27.500000000000004</v>
      </c>
      <c r="E418" s="61">
        <f>D418*1.03</f>
        <v>28.325000000000003</v>
      </c>
      <c r="F418" s="61">
        <f>E418*1.03</f>
        <v>29.174750000000003</v>
      </c>
      <c r="G418" s="41">
        <f>+F418*$G$6</f>
        <v>3.7927175000000006</v>
      </c>
      <c r="H418" s="186">
        <f>+F418+G418</f>
        <v>32.967467500000005</v>
      </c>
      <c r="I418" s="9"/>
      <c r="J418" s="178"/>
      <c r="K418" s="178"/>
      <c r="L418" s="178"/>
      <c r="M418" s="178"/>
      <c r="N418" s="178"/>
      <c r="O418" s="178"/>
      <c r="P418" s="178"/>
      <c r="Q418" s="178"/>
    </row>
    <row r="419" spans="1:17" s="179" customFormat="1" ht="15.75" x14ac:dyDescent="0.25">
      <c r="A419" s="195"/>
      <c r="B419" s="9" t="s">
        <v>282</v>
      </c>
      <c r="C419" s="15">
        <v>75</v>
      </c>
      <c r="D419" s="15">
        <v>90</v>
      </c>
      <c r="E419" s="61">
        <f t="shared" ref="E419:F422" si="30">D419*1.03</f>
        <v>92.7</v>
      </c>
      <c r="F419" s="61">
        <f t="shared" si="30"/>
        <v>95.481000000000009</v>
      </c>
      <c r="G419" s="41">
        <f>+F419*$G$6</f>
        <v>12.412530000000002</v>
      </c>
      <c r="H419" s="186">
        <f>+F419+G419</f>
        <v>107.89353000000001</v>
      </c>
      <c r="I419" s="9"/>
      <c r="J419" s="178"/>
      <c r="K419" s="178"/>
      <c r="L419" s="178"/>
      <c r="M419" s="178"/>
      <c r="N419" s="178"/>
      <c r="O419" s="178"/>
      <c r="P419" s="178"/>
      <c r="Q419" s="178"/>
    </row>
    <row r="420" spans="1:17" s="179" customFormat="1" ht="15.75" x14ac:dyDescent="0.25">
      <c r="A420" s="195"/>
      <c r="B420" s="9" t="s">
        <v>374</v>
      </c>
      <c r="C420" s="15">
        <v>150</v>
      </c>
      <c r="D420" s="15">
        <v>150</v>
      </c>
      <c r="E420" s="61">
        <f t="shared" si="30"/>
        <v>154.5</v>
      </c>
      <c r="F420" s="61">
        <f t="shared" si="30"/>
        <v>159.13499999999999</v>
      </c>
      <c r="G420" s="41">
        <f>+F420*$G$6</f>
        <v>20.687549999999998</v>
      </c>
      <c r="H420" s="186">
        <f>+F420+G420</f>
        <v>179.82254999999998</v>
      </c>
      <c r="I420" s="9"/>
      <c r="J420" s="178"/>
      <c r="K420" s="178"/>
      <c r="L420" s="178"/>
      <c r="M420" s="178"/>
      <c r="N420" s="178"/>
      <c r="O420" s="178"/>
      <c r="P420" s="178"/>
      <c r="Q420" s="178"/>
    </row>
    <row r="421" spans="1:17" s="179" customFormat="1" ht="15.75" x14ac:dyDescent="0.25">
      <c r="A421" s="195"/>
      <c r="B421" s="9" t="s">
        <v>375</v>
      </c>
      <c r="C421" s="15">
        <v>200</v>
      </c>
      <c r="D421" s="15">
        <v>165</v>
      </c>
      <c r="E421" s="61">
        <f t="shared" si="30"/>
        <v>169.95000000000002</v>
      </c>
      <c r="F421" s="61">
        <f t="shared" si="30"/>
        <v>175.04850000000002</v>
      </c>
      <c r="G421" s="41">
        <f>+F421*$G$6</f>
        <v>22.756305000000005</v>
      </c>
      <c r="H421" s="186">
        <f>+F421+G421</f>
        <v>197.80480500000002</v>
      </c>
      <c r="I421" s="9"/>
      <c r="J421" s="178"/>
      <c r="K421" s="178"/>
      <c r="L421" s="178"/>
      <c r="M421" s="178"/>
      <c r="N421" s="178"/>
      <c r="O421" s="178"/>
      <c r="P421" s="178"/>
      <c r="Q421" s="178"/>
    </row>
    <row r="422" spans="1:17" s="179" customFormat="1" ht="15.75" x14ac:dyDescent="0.25">
      <c r="A422" s="195"/>
      <c r="B422" s="9" t="s">
        <v>283</v>
      </c>
      <c r="C422" s="15">
        <v>50</v>
      </c>
      <c r="D422" s="15">
        <v>55.000000000000007</v>
      </c>
      <c r="E422" s="61">
        <f t="shared" si="30"/>
        <v>56.650000000000006</v>
      </c>
      <c r="F422" s="61">
        <f t="shared" si="30"/>
        <v>58.349500000000006</v>
      </c>
      <c r="G422" s="41">
        <f>+F422*$G$6</f>
        <v>7.5854350000000013</v>
      </c>
      <c r="H422" s="186">
        <f>+F422+G422</f>
        <v>65.93493500000001</v>
      </c>
      <c r="I422" s="9"/>
      <c r="J422" s="178"/>
      <c r="K422" s="178"/>
      <c r="L422" s="178"/>
      <c r="M422" s="178"/>
      <c r="N422" s="178"/>
      <c r="O422" s="178"/>
      <c r="P422" s="178"/>
      <c r="Q422" s="178"/>
    </row>
    <row r="423" spans="1:17" s="179" customFormat="1" ht="15.75" x14ac:dyDescent="0.25">
      <c r="A423" s="195"/>
      <c r="B423" s="9" t="s">
        <v>599</v>
      </c>
      <c r="C423" s="15"/>
      <c r="D423" s="15"/>
      <c r="E423" s="167"/>
      <c r="F423" s="167">
        <f>28.33*1.03</f>
        <v>29.1799</v>
      </c>
      <c r="G423" s="41">
        <f>F423*0.13</f>
        <v>3.7933870000000001</v>
      </c>
      <c r="H423" s="186">
        <f>SUM(F423:G423)</f>
        <v>32.973286999999999</v>
      </c>
      <c r="I423" s="9"/>
      <c r="J423" s="178"/>
      <c r="K423" s="178"/>
      <c r="L423" s="178"/>
      <c r="M423" s="178"/>
      <c r="N423" s="178"/>
      <c r="O423" s="178"/>
      <c r="P423" s="178"/>
      <c r="Q423" s="178"/>
    </row>
    <row r="424" spans="1:17" s="179" customFormat="1" ht="15.75" x14ac:dyDescent="0.25">
      <c r="A424" s="195"/>
      <c r="B424" s="9"/>
      <c r="C424" s="15"/>
      <c r="D424" s="15"/>
      <c r="E424" s="61"/>
      <c r="F424" s="61"/>
      <c r="G424" s="41"/>
      <c r="H424" s="186"/>
      <c r="I424" s="9"/>
      <c r="J424" s="178"/>
      <c r="K424" s="178"/>
      <c r="L424" s="178"/>
      <c r="M424" s="178"/>
      <c r="N424" s="178"/>
      <c r="O424" s="178"/>
      <c r="P424" s="178"/>
      <c r="Q424" s="178"/>
    </row>
    <row r="425" spans="1:17" s="179" customFormat="1" ht="15.75" x14ac:dyDescent="0.25">
      <c r="A425" s="198"/>
      <c r="B425" s="57" t="s">
        <v>158</v>
      </c>
      <c r="C425" s="15"/>
      <c r="D425" s="15"/>
      <c r="E425" s="15"/>
      <c r="F425" s="15"/>
      <c r="G425" s="41"/>
      <c r="H425" s="214"/>
      <c r="I425" s="162"/>
      <c r="J425" s="178"/>
      <c r="K425" s="178"/>
      <c r="L425" s="178"/>
      <c r="M425" s="178"/>
      <c r="N425" s="178"/>
      <c r="O425" s="178"/>
      <c r="P425" s="178"/>
      <c r="Q425" s="178"/>
    </row>
    <row r="426" spans="1:17" s="179" customFormat="1" ht="15.75" x14ac:dyDescent="0.25">
      <c r="A426" s="195"/>
      <c r="B426" s="9" t="s">
        <v>160</v>
      </c>
      <c r="C426" s="15">
        <v>4.82</v>
      </c>
      <c r="D426" s="15">
        <v>5.3020000000000005</v>
      </c>
      <c r="E426" s="61">
        <f t="shared" ref="E426:F428" si="31">D426*1.03</f>
        <v>5.4610600000000007</v>
      </c>
      <c r="F426" s="61">
        <f t="shared" si="31"/>
        <v>5.6248918000000012</v>
      </c>
      <c r="G426" s="41">
        <f>+F426*$G$6</f>
        <v>0.7312359340000002</v>
      </c>
      <c r="H426" s="186">
        <f>+F426+G426</f>
        <v>6.3561277340000011</v>
      </c>
      <c r="I426" s="9"/>
      <c r="J426" s="208"/>
      <c r="K426" s="178"/>
      <c r="L426" s="208"/>
      <c r="M426" s="208"/>
      <c r="N426" s="208"/>
      <c r="O426" s="208"/>
      <c r="P426" s="208"/>
      <c r="Q426" s="208"/>
    </row>
    <row r="427" spans="1:17" s="179" customFormat="1" ht="15.75" x14ac:dyDescent="0.25">
      <c r="A427" s="195"/>
      <c r="B427" s="9" t="s">
        <v>159</v>
      </c>
      <c r="C427" s="15">
        <v>7.22</v>
      </c>
      <c r="D427" s="15">
        <v>10</v>
      </c>
      <c r="E427" s="61">
        <f t="shared" si="31"/>
        <v>10.3</v>
      </c>
      <c r="F427" s="61">
        <f t="shared" si="31"/>
        <v>10.609000000000002</v>
      </c>
      <c r="G427" s="41">
        <f>+F427*$G$6</f>
        <v>1.3791700000000002</v>
      </c>
      <c r="H427" s="186">
        <f>+F427+G427</f>
        <v>11.988170000000002</v>
      </c>
      <c r="I427" s="162"/>
      <c r="J427" s="178"/>
      <c r="K427" s="178"/>
      <c r="L427" s="178"/>
      <c r="M427" s="178"/>
      <c r="N427" s="178"/>
      <c r="O427" s="178"/>
      <c r="P427" s="178"/>
      <c r="Q427" s="178"/>
    </row>
    <row r="428" spans="1:17" s="179" customFormat="1" ht="15.75" x14ac:dyDescent="0.25">
      <c r="A428" s="195"/>
      <c r="B428" s="9" t="s">
        <v>68</v>
      </c>
      <c r="C428" s="15"/>
      <c r="D428" s="15">
        <v>12.68</v>
      </c>
      <c r="E428" s="61">
        <f t="shared" si="31"/>
        <v>13.0604</v>
      </c>
      <c r="F428" s="61">
        <f t="shared" si="31"/>
        <v>13.452211999999999</v>
      </c>
      <c r="G428" s="41">
        <f>+F428*$G$6</f>
        <v>1.74878756</v>
      </c>
      <c r="H428" s="186">
        <f>+F428+G428</f>
        <v>15.20099956</v>
      </c>
      <c r="I428" s="9"/>
      <c r="J428" s="178"/>
      <c r="K428" s="178"/>
      <c r="L428" s="178"/>
      <c r="M428" s="178"/>
      <c r="N428" s="178"/>
      <c r="O428" s="178"/>
      <c r="P428" s="178"/>
      <c r="Q428" s="178"/>
    </row>
    <row r="429" spans="1:17" s="179" customFormat="1" ht="30" x14ac:dyDescent="0.25">
      <c r="A429" s="198"/>
      <c r="B429" s="9" t="s">
        <v>223</v>
      </c>
      <c r="C429" s="15"/>
      <c r="D429" s="15"/>
      <c r="E429" s="15"/>
      <c r="F429" s="15"/>
      <c r="G429" s="41"/>
      <c r="H429" s="221"/>
      <c r="I429" s="163"/>
      <c r="J429" s="178"/>
      <c r="K429" s="178"/>
      <c r="L429" s="178"/>
      <c r="M429" s="178"/>
      <c r="N429" s="178"/>
      <c r="O429" s="178"/>
      <c r="P429" s="178"/>
      <c r="Q429" s="178"/>
    </row>
    <row r="430" spans="1:17" s="179" customFormat="1" ht="15.75" x14ac:dyDescent="0.25">
      <c r="A430" s="194"/>
      <c r="B430" s="9"/>
      <c r="C430" s="9"/>
      <c r="D430" s="9"/>
      <c r="E430" s="26"/>
      <c r="F430" s="26"/>
      <c r="G430" s="222"/>
      <c r="H430" s="186"/>
      <c r="I430" s="9"/>
      <c r="J430" s="208"/>
      <c r="K430" s="178"/>
      <c r="L430" s="208"/>
      <c r="M430" s="208"/>
      <c r="N430" s="208"/>
      <c r="O430" s="208"/>
      <c r="P430" s="208"/>
      <c r="Q430" s="208"/>
    </row>
    <row r="431" spans="1:17" s="179" customFormat="1" ht="30" x14ac:dyDescent="0.25">
      <c r="A431" s="195"/>
      <c r="B431" s="57" t="s">
        <v>605</v>
      </c>
      <c r="C431" s="19"/>
      <c r="D431" s="19"/>
      <c r="E431" s="19"/>
      <c r="F431" s="19"/>
      <c r="G431" s="19"/>
      <c r="H431" s="41"/>
      <c r="I431" s="9" t="s">
        <v>411</v>
      </c>
      <c r="J431" s="178"/>
      <c r="K431" s="178"/>
      <c r="L431" s="178"/>
      <c r="M431" s="178"/>
      <c r="N431" s="178"/>
      <c r="O431" s="178"/>
      <c r="P431" s="178"/>
      <c r="Q431" s="178"/>
    </row>
    <row r="432" spans="1:17" s="179" customFormat="1" ht="15.75" x14ac:dyDescent="0.25">
      <c r="A432" s="198"/>
      <c r="B432" s="9" t="s">
        <v>285</v>
      </c>
      <c r="C432" s="15">
        <v>145</v>
      </c>
      <c r="D432" s="15">
        <v>150</v>
      </c>
      <c r="E432" s="61">
        <f>D432*1.03</f>
        <v>154.5</v>
      </c>
      <c r="F432" s="61">
        <f>E432*1.03</f>
        <v>159.13499999999999</v>
      </c>
      <c r="G432" s="41">
        <f>+F432*$G$6</f>
        <v>20.687549999999998</v>
      </c>
      <c r="H432" s="186">
        <f>+F432+G432</f>
        <v>179.82254999999998</v>
      </c>
      <c r="I432" s="9"/>
      <c r="J432" s="208"/>
      <c r="K432" s="178"/>
      <c r="L432" s="208"/>
      <c r="M432" s="208"/>
      <c r="N432" s="208"/>
      <c r="O432" s="208"/>
      <c r="P432" s="208"/>
      <c r="Q432" s="208"/>
    </row>
    <row r="433" spans="1:17" s="179" customFormat="1" ht="15.75" x14ac:dyDescent="0.25">
      <c r="A433" s="198"/>
      <c r="B433" s="9" t="s">
        <v>380</v>
      </c>
      <c r="C433" s="15">
        <v>75</v>
      </c>
      <c r="D433" s="15">
        <v>80</v>
      </c>
      <c r="E433" s="61">
        <f t="shared" ref="E433:F436" si="32">D433*1.03</f>
        <v>82.4</v>
      </c>
      <c r="F433" s="61">
        <f t="shared" si="32"/>
        <v>84.872000000000014</v>
      </c>
      <c r="G433" s="41">
        <f>+F433*$G$6</f>
        <v>11.033360000000002</v>
      </c>
      <c r="H433" s="186">
        <f>+F433+G433</f>
        <v>95.905360000000016</v>
      </c>
      <c r="I433" s="9"/>
      <c r="J433" s="178"/>
      <c r="K433" s="178"/>
      <c r="L433" s="178"/>
      <c r="M433" s="178"/>
      <c r="N433" s="178"/>
      <c r="O433" s="178"/>
      <c r="P433" s="178"/>
      <c r="Q433" s="178"/>
    </row>
    <row r="434" spans="1:17" ht="15.75" x14ac:dyDescent="0.25">
      <c r="A434" s="198"/>
      <c r="B434" s="9" t="s">
        <v>369</v>
      </c>
      <c r="C434" s="15">
        <v>110</v>
      </c>
      <c r="D434" s="15">
        <v>115</v>
      </c>
      <c r="E434" s="61">
        <f t="shared" si="32"/>
        <v>118.45</v>
      </c>
      <c r="F434" s="61">
        <f t="shared" si="32"/>
        <v>122.0035</v>
      </c>
      <c r="G434" s="41">
        <f>+F434*$G$6</f>
        <v>15.860455000000002</v>
      </c>
      <c r="H434" s="186">
        <f>+F434+G434</f>
        <v>137.863955</v>
      </c>
      <c r="I434" s="164"/>
      <c r="K434" s="178"/>
    </row>
    <row r="435" spans="1:17" ht="15.75" x14ac:dyDescent="0.25">
      <c r="A435" s="198"/>
      <c r="B435" s="9" t="s">
        <v>370</v>
      </c>
      <c r="C435" s="15">
        <v>120</v>
      </c>
      <c r="D435" s="15">
        <v>125</v>
      </c>
      <c r="E435" s="61">
        <f t="shared" si="32"/>
        <v>128.75</v>
      </c>
      <c r="F435" s="61">
        <f t="shared" si="32"/>
        <v>132.61250000000001</v>
      </c>
      <c r="G435" s="41">
        <f>+F435*$G$6</f>
        <v>17.239625000000004</v>
      </c>
      <c r="H435" s="186">
        <f>+F435+G435</f>
        <v>149.852125</v>
      </c>
      <c r="I435" s="164"/>
      <c r="K435" s="178"/>
    </row>
    <row r="436" spans="1:17" ht="15.75" x14ac:dyDescent="0.25">
      <c r="A436" s="198"/>
      <c r="B436" s="9" t="s">
        <v>381</v>
      </c>
      <c r="C436" s="15">
        <v>108</v>
      </c>
      <c r="D436" s="15">
        <v>70</v>
      </c>
      <c r="E436" s="61">
        <f t="shared" si="32"/>
        <v>72.100000000000009</v>
      </c>
      <c r="F436" s="61">
        <f t="shared" si="32"/>
        <v>74.263000000000005</v>
      </c>
      <c r="G436" s="41">
        <f>+F436*$G$6</f>
        <v>9.6541900000000016</v>
      </c>
      <c r="H436" s="186">
        <f>+F436+G436</f>
        <v>83.917190000000005</v>
      </c>
      <c r="I436" s="164"/>
      <c r="K436" s="178"/>
    </row>
    <row r="437" spans="1:17" ht="15.75" x14ac:dyDescent="0.25">
      <c r="A437" s="198"/>
      <c r="B437" s="125" t="s">
        <v>597</v>
      </c>
      <c r="C437" s="15"/>
      <c r="D437" s="15"/>
      <c r="E437" s="167"/>
      <c r="F437" s="167">
        <v>3</v>
      </c>
      <c r="G437" s="41">
        <v>0</v>
      </c>
      <c r="H437" s="41">
        <f>SUM(F437:G437)</f>
        <v>3</v>
      </c>
      <c r="I437" s="164"/>
      <c r="K437" s="178"/>
    </row>
    <row r="438" spans="1:17" ht="15.75" x14ac:dyDescent="0.25">
      <c r="A438" s="198"/>
      <c r="B438" s="125" t="s">
        <v>598</v>
      </c>
      <c r="C438" s="15"/>
      <c r="D438" s="15"/>
      <c r="E438" s="167"/>
      <c r="F438" s="167">
        <v>0</v>
      </c>
      <c r="G438" s="41">
        <v>0</v>
      </c>
      <c r="H438" s="41">
        <f>SUM(F438:G438)</f>
        <v>0</v>
      </c>
      <c r="I438" s="164"/>
      <c r="K438" s="178"/>
    </row>
    <row r="439" spans="1:17" ht="15.75" x14ac:dyDescent="0.25">
      <c r="A439" s="223"/>
      <c r="B439" s="9"/>
      <c r="C439" s="15"/>
      <c r="D439" s="15"/>
      <c r="E439" s="15"/>
      <c r="F439" s="15"/>
      <c r="G439" s="41"/>
      <c r="H439" s="224"/>
      <c r="I439" s="165"/>
      <c r="K439" s="178"/>
    </row>
    <row r="440" spans="1:17" s="179" customFormat="1" ht="15.75" x14ac:dyDescent="0.25">
      <c r="A440" s="195"/>
      <c r="B440" s="57" t="s">
        <v>311</v>
      </c>
      <c r="C440" s="15"/>
      <c r="D440" s="15"/>
      <c r="E440" s="15"/>
      <c r="F440" s="15"/>
      <c r="G440" s="41"/>
      <c r="H440" s="214"/>
      <c r="I440" s="9"/>
      <c r="J440" s="178"/>
      <c r="K440" s="178"/>
      <c r="L440" s="178"/>
      <c r="M440" s="178"/>
      <c r="N440" s="178"/>
      <c r="O440" s="178"/>
      <c r="P440" s="178"/>
      <c r="Q440" s="178"/>
    </row>
    <row r="441" spans="1:17" ht="15.75" x14ac:dyDescent="0.25">
      <c r="A441" s="223"/>
      <c r="B441" s="87" t="s">
        <v>286</v>
      </c>
      <c r="C441" s="15">
        <v>60</v>
      </c>
      <c r="D441" s="15">
        <v>66</v>
      </c>
      <c r="E441" s="61">
        <f>D441*1.03</f>
        <v>67.98</v>
      </c>
      <c r="F441" s="61">
        <f>E441*1.03</f>
        <v>70.019400000000005</v>
      </c>
      <c r="G441" s="41">
        <f>+F441*$G$6</f>
        <v>9.1025220000000004</v>
      </c>
      <c r="H441" s="186">
        <f>+F441+G441</f>
        <v>79.121922000000012</v>
      </c>
      <c r="I441" s="165"/>
      <c r="K441" s="178"/>
    </row>
    <row r="442" spans="1:17" ht="15.75" x14ac:dyDescent="0.25">
      <c r="A442" s="223"/>
      <c r="B442" s="87" t="s">
        <v>287</v>
      </c>
      <c r="C442" s="15">
        <v>50</v>
      </c>
      <c r="D442" s="15">
        <v>55.000000000000007</v>
      </c>
      <c r="E442" s="61">
        <f t="shared" ref="E442:F445" si="33">D442*1.03</f>
        <v>56.650000000000006</v>
      </c>
      <c r="F442" s="61">
        <f t="shared" si="33"/>
        <v>58.349500000000006</v>
      </c>
      <c r="G442" s="41">
        <f>+F442*$G$6</f>
        <v>7.5854350000000013</v>
      </c>
      <c r="H442" s="186">
        <f>+F442+G442</f>
        <v>65.93493500000001</v>
      </c>
      <c r="I442" s="165"/>
      <c r="K442" s="178"/>
    </row>
    <row r="443" spans="1:17" ht="15.75" x14ac:dyDescent="0.25">
      <c r="A443" s="223"/>
      <c r="B443" s="87" t="s">
        <v>288</v>
      </c>
      <c r="C443" s="15">
        <v>300</v>
      </c>
      <c r="D443" s="15">
        <v>330</v>
      </c>
      <c r="E443" s="61">
        <f t="shared" si="33"/>
        <v>339.90000000000003</v>
      </c>
      <c r="F443" s="61">
        <f t="shared" si="33"/>
        <v>350.09700000000004</v>
      </c>
      <c r="G443" s="41">
        <f>+F443*$G$6</f>
        <v>45.512610000000009</v>
      </c>
      <c r="H443" s="186">
        <f>+F443+G443</f>
        <v>395.60961000000003</v>
      </c>
      <c r="I443" s="165"/>
      <c r="K443" s="178"/>
    </row>
    <row r="444" spans="1:17" ht="15.75" x14ac:dyDescent="0.25">
      <c r="A444" s="223"/>
      <c r="B444" s="87" t="s">
        <v>289</v>
      </c>
      <c r="C444" s="15">
        <v>600</v>
      </c>
      <c r="D444" s="15">
        <v>660</v>
      </c>
      <c r="E444" s="61">
        <f t="shared" si="33"/>
        <v>679.80000000000007</v>
      </c>
      <c r="F444" s="61">
        <f t="shared" si="33"/>
        <v>700.19400000000007</v>
      </c>
      <c r="G444" s="41">
        <f>+F444*$G$6</f>
        <v>91.025220000000019</v>
      </c>
      <c r="H444" s="186">
        <f>+F444+G444</f>
        <v>791.21922000000006</v>
      </c>
      <c r="I444" s="165"/>
      <c r="K444" s="178"/>
    </row>
    <row r="445" spans="1:17" ht="15.75" x14ac:dyDescent="0.25">
      <c r="A445" s="223"/>
      <c r="B445" s="87" t="s">
        <v>290</v>
      </c>
      <c r="C445" s="15">
        <v>1000</v>
      </c>
      <c r="D445" s="15">
        <v>1100</v>
      </c>
      <c r="E445" s="61">
        <f t="shared" si="33"/>
        <v>1133</v>
      </c>
      <c r="F445" s="61">
        <f t="shared" si="33"/>
        <v>1166.99</v>
      </c>
      <c r="G445" s="41">
        <f>+F445*$G$6</f>
        <v>151.70869999999999</v>
      </c>
      <c r="H445" s="186">
        <f>+F445+G445</f>
        <v>1318.6986999999999</v>
      </c>
      <c r="I445" s="165"/>
      <c r="K445" s="178"/>
    </row>
    <row r="446" spans="1:17" ht="15.75" x14ac:dyDescent="0.25">
      <c r="A446" s="223"/>
      <c r="B446" s="9"/>
      <c r="C446" s="15"/>
      <c r="D446" s="15"/>
      <c r="E446" s="15"/>
      <c r="F446" s="15"/>
      <c r="G446" s="41"/>
      <c r="H446" s="224"/>
      <c r="I446" s="164"/>
      <c r="K446" s="178"/>
    </row>
    <row r="447" spans="1:17" ht="30" x14ac:dyDescent="0.25">
      <c r="A447" s="198" t="s">
        <v>355</v>
      </c>
      <c r="B447" s="43" t="s">
        <v>161</v>
      </c>
      <c r="C447" s="40" t="s">
        <v>26</v>
      </c>
      <c r="D447" s="40"/>
      <c r="E447" s="40"/>
      <c r="F447" s="40"/>
      <c r="G447" s="40" t="s">
        <v>2</v>
      </c>
      <c r="H447" s="40" t="s">
        <v>27</v>
      </c>
      <c r="I447" s="85" t="s">
        <v>606</v>
      </c>
      <c r="K447" s="178"/>
    </row>
    <row r="448" spans="1:17" ht="15.75" x14ac:dyDescent="0.25">
      <c r="A448" s="223"/>
      <c r="B448" s="57"/>
      <c r="C448" s="91"/>
      <c r="D448" s="91"/>
      <c r="E448" s="91"/>
      <c r="F448" s="91"/>
      <c r="G448" s="91"/>
      <c r="H448" s="224"/>
      <c r="I448" s="123"/>
      <c r="K448" s="178"/>
    </row>
    <row r="449" spans="1:17" s="179" customFormat="1" ht="15.75" x14ac:dyDescent="0.25">
      <c r="A449" s="195"/>
      <c r="B449" s="57" t="s">
        <v>227</v>
      </c>
      <c r="C449" s="15"/>
      <c r="D449" s="15"/>
      <c r="E449" s="15"/>
      <c r="F449" s="15"/>
      <c r="G449" s="41"/>
      <c r="H449" s="214"/>
      <c r="I449" s="9"/>
      <c r="J449" s="178"/>
      <c r="K449" s="178"/>
      <c r="L449" s="178"/>
      <c r="M449" s="178"/>
      <c r="N449" s="178"/>
      <c r="O449" s="178"/>
      <c r="P449" s="178"/>
      <c r="Q449" s="178"/>
    </row>
    <row r="450" spans="1:17" ht="15.75" x14ac:dyDescent="0.25">
      <c r="A450" s="223"/>
      <c r="B450" s="9" t="s">
        <v>376</v>
      </c>
      <c r="C450" s="41">
        <v>30</v>
      </c>
      <c r="D450" s="41">
        <v>30</v>
      </c>
      <c r="E450" s="41">
        <v>30</v>
      </c>
      <c r="F450" s="41">
        <f>E450*1.03</f>
        <v>30.900000000000002</v>
      </c>
      <c r="G450" s="41">
        <f t="shared" ref="G450:G459" si="34">+F450*$G$6</f>
        <v>4.0170000000000003</v>
      </c>
      <c r="H450" s="186">
        <f t="shared" ref="H450:H459" si="35">+F450+G450</f>
        <v>34.917000000000002</v>
      </c>
      <c r="I450" s="164"/>
      <c r="K450" s="178"/>
    </row>
    <row r="451" spans="1:17" ht="15.75" x14ac:dyDescent="0.25">
      <c r="A451" s="223"/>
      <c r="B451" s="9" t="s">
        <v>377</v>
      </c>
      <c r="C451" s="41">
        <v>10</v>
      </c>
      <c r="D451" s="41">
        <v>10</v>
      </c>
      <c r="E451" s="41">
        <v>10</v>
      </c>
      <c r="F451" s="41">
        <f t="shared" ref="F451:F462" si="36">E451*1.03</f>
        <v>10.3</v>
      </c>
      <c r="G451" s="41">
        <f t="shared" si="34"/>
        <v>1.3390000000000002</v>
      </c>
      <c r="H451" s="186">
        <f t="shared" si="35"/>
        <v>11.639000000000001</v>
      </c>
      <c r="I451" s="164"/>
      <c r="K451" s="178"/>
    </row>
    <row r="452" spans="1:17" ht="15.75" x14ac:dyDescent="0.25">
      <c r="A452" s="223"/>
      <c r="B452" s="9" t="s">
        <v>379</v>
      </c>
      <c r="C452" s="41"/>
      <c r="D452" s="41">
        <v>17</v>
      </c>
      <c r="E452" s="41">
        <v>17</v>
      </c>
      <c r="F452" s="41">
        <f t="shared" si="36"/>
        <v>17.510000000000002</v>
      </c>
      <c r="G452" s="41">
        <f>+F452*$G$6</f>
        <v>2.2763000000000004</v>
      </c>
      <c r="H452" s="186">
        <f>+F452+G452</f>
        <v>19.786300000000001</v>
      </c>
      <c r="I452" s="164"/>
      <c r="K452" s="178"/>
    </row>
    <row r="453" spans="1:17" ht="15.75" x14ac:dyDescent="0.25">
      <c r="A453" s="223"/>
      <c r="B453" s="9" t="s">
        <v>378</v>
      </c>
      <c r="C453" s="41">
        <v>35</v>
      </c>
      <c r="D453" s="41">
        <v>50</v>
      </c>
      <c r="E453" s="41">
        <v>50</v>
      </c>
      <c r="F453" s="41">
        <f t="shared" si="36"/>
        <v>51.5</v>
      </c>
      <c r="G453" s="41">
        <f t="shared" si="34"/>
        <v>6.6950000000000003</v>
      </c>
      <c r="H453" s="186">
        <f t="shared" si="35"/>
        <v>58.195</v>
      </c>
      <c r="I453" s="164"/>
      <c r="K453" s="178"/>
    </row>
    <row r="454" spans="1:17" ht="15.75" x14ac:dyDescent="0.25">
      <c r="A454" s="223"/>
      <c r="B454" s="9" t="s">
        <v>291</v>
      </c>
      <c r="C454" s="41">
        <v>150</v>
      </c>
      <c r="D454" s="41">
        <v>165</v>
      </c>
      <c r="E454" s="41">
        <v>165</v>
      </c>
      <c r="F454" s="41">
        <f t="shared" si="36"/>
        <v>169.95000000000002</v>
      </c>
      <c r="G454" s="41">
        <f t="shared" si="34"/>
        <v>22.093500000000002</v>
      </c>
      <c r="H454" s="186">
        <f t="shared" si="35"/>
        <v>192.04350000000002</v>
      </c>
      <c r="I454" s="164"/>
      <c r="K454" s="178"/>
    </row>
    <row r="455" spans="1:17" ht="15.75" x14ac:dyDescent="0.25">
      <c r="A455" s="223"/>
      <c r="B455" s="9" t="s">
        <v>337</v>
      </c>
      <c r="C455" s="41">
        <v>0</v>
      </c>
      <c r="D455" s="41">
        <v>35</v>
      </c>
      <c r="E455" s="41">
        <v>35</v>
      </c>
      <c r="F455" s="41">
        <f t="shared" si="36"/>
        <v>36.050000000000004</v>
      </c>
      <c r="G455" s="41">
        <f t="shared" si="34"/>
        <v>4.6865000000000006</v>
      </c>
      <c r="H455" s="186">
        <f t="shared" si="35"/>
        <v>40.736500000000007</v>
      </c>
      <c r="I455" s="164"/>
      <c r="K455" s="178"/>
    </row>
    <row r="456" spans="1:17" ht="15.75" x14ac:dyDescent="0.25">
      <c r="A456" s="223"/>
      <c r="B456" s="9" t="s">
        <v>338</v>
      </c>
      <c r="C456" s="41">
        <v>0</v>
      </c>
      <c r="D456" s="41">
        <v>70</v>
      </c>
      <c r="E456" s="41">
        <v>70</v>
      </c>
      <c r="F456" s="41">
        <f t="shared" si="36"/>
        <v>72.100000000000009</v>
      </c>
      <c r="G456" s="41">
        <f t="shared" si="34"/>
        <v>9.3730000000000011</v>
      </c>
      <c r="H456" s="186">
        <f t="shared" si="35"/>
        <v>81.473000000000013</v>
      </c>
      <c r="I456" s="164"/>
      <c r="K456" s="178"/>
    </row>
    <row r="457" spans="1:17" ht="15.75" x14ac:dyDescent="0.25">
      <c r="A457" s="223"/>
      <c r="B457" s="9" t="s">
        <v>339</v>
      </c>
      <c r="C457" s="41">
        <v>0</v>
      </c>
      <c r="D457" s="41">
        <v>150</v>
      </c>
      <c r="E457" s="41">
        <v>150</v>
      </c>
      <c r="F457" s="41">
        <f t="shared" si="36"/>
        <v>154.5</v>
      </c>
      <c r="G457" s="41">
        <f t="shared" si="34"/>
        <v>20.085000000000001</v>
      </c>
      <c r="H457" s="186">
        <f t="shared" si="35"/>
        <v>174.58500000000001</v>
      </c>
      <c r="I457" s="164"/>
      <c r="K457" s="178"/>
    </row>
    <row r="458" spans="1:17" ht="15.75" x14ac:dyDescent="0.25">
      <c r="A458" s="223"/>
      <c r="B458" s="9" t="s">
        <v>340</v>
      </c>
      <c r="C458" s="41">
        <v>0</v>
      </c>
      <c r="D458" s="41">
        <v>500</v>
      </c>
      <c r="E458" s="41">
        <v>500</v>
      </c>
      <c r="F458" s="41">
        <f t="shared" si="36"/>
        <v>515</v>
      </c>
      <c r="G458" s="41">
        <f t="shared" si="34"/>
        <v>66.95</v>
      </c>
      <c r="H458" s="186">
        <f t="shared" si="35"/>
        <v>581.95000000000005</v>
      </c>
      <c r="I458" s="164"/>
      <c r="K458" s="178"/>
    </row>
    <row r="459" spans="1:17" ht="15.75" x14ac:dyDescent="0.25">
      <c r="A459" s="223"/>
      <c r="B459" s="9" t="s">
        <v>336</v>
      </c>
      <c r="C459" s="41">
        <v>0</v>
      </c>
      <c r="D459" s="41">
        <v>50</v>
      </c>
      <c r="E459" s="41">
        <v>50</v>
      </c>
      <c r="F459" s="41">
        <f t="shared" si="36"/>
        <v>51.5</v>
      </c>
      <c r="G459" s="41">
        <f t="shared" si="34"/>
        <v>6.6950000000000003</v>
      </c>
      <c r="H459" s="186">
        <f t="shared" si="35"/>
        <v>58.195</v>
      </c>
      <c r="I459" s="164"/>
      <c r="K459" s="178"/>
    </row>
    <row r="460" spans="1:17" ht="15.75" x14ac:dyDescent="0.25">
      <c r="A460" s="223"/>
      <c r="B460" s="9" t="s">
        <v>404</v>
      </c>
      <c r="C460" s="41"/>
      <c r="D460" s="41"/>
      <c r="E460" s="41">
        <v>30</v>
      </c>
      <c r="F460" s="41">
        <f t="shared" si="36"/>
        <v>30.900000000000002</v>
      </c>
      <c r="G460" s="41">
        <f>+F460*$G$6</f>
        <v>4.0170000000000003</v>
      </c>
      <c r="H460" s="186">
        <f>+F460+G460</f>
        <v>34.917000000000002</v>
      </c>
      <c r="I460" s="164"/>
      <c r="K460" s="178"/>
    </row>
    <row r="461" spans="1:17" ht="15.75" x14ac:dyDescent="0.25">
      <c r="A461" s="223"/>
      <c r="B461" s="9" t="s">
        <v>406</v>
      </c>
      <c r="C461" s="41"/>
      <c r="D461" s="41"/>
      <c r="E461" s="41">
        <v>82.5</v>
      </c>
      <c r="F461" s="41">
        <f t="shared" si="36"/>
        <v>84.975000000000009</v>
      </c>
      <c r="G461" s="41">
        <f>+F461*$G$6</f>
        <v>11.046750000000001</v>
      </c>
      <c r="H461" s="186">
        <f>+F461+G461</f>
        <v>96.021750000000011</v>
      </c>
      <c r="I461" s="164"/>
      <c r="K461" s="178"/>
    </row>
    <row r="462" spans="1:17" ht="15.75" x14ac:dyDescent="0.25">
      <c r="A462" s="223"/>
      <c r="B462" s="9" t="s">
        <v>405</v>
      </c>
      <c r="C462" s="41"/>
      <c r="D462" s="41"/>
      <c r="E462" s="41">
        <v>25</v>
      </c>
      <c r="F462" s="41">
        <f t="shared" si="36"/>
        <v>25.75</v>
      </c>
      <c r="G462" s="41">
        <f>+F462*$G$6</f>
        <v>3.3475000000000001</v>
      </c>
      <c r="H462" s="186">
        <f>+F462+G462</f>
        <v>29.0975</v>
      </c>
      <c r="I462" s="164"/>
      <c r="K462" s="178"/>
    </row>
    <row r="463" spans="1:17" ht="15.75" x14ac:dyDescent="0.25">
      <c r="A463" s="223"/>
      <c r="B463" s="9"/>
      <c r="C463" s="41"/>
      <c r="D463" s="41"/>
      <c r="E463" s="41"/>
      <c r="F463" s="41"/>
      <c r="G463" s="41"/>
      <c r="H463" s="186"/>
      <c r="I463" s="164"/>
      <c r="K463" s="178"/>
    </row>
    <row r="464" spans="1:17" ht="15.75" x14ac:dyDescent="0.25">
      <c r="A464" s="198" t="s">
        <v>356</v>
      </c>
      <c r="B464" s="43" t="s">
        <v>294</v>
      </c>
      <c r="C464" s="40" t="s">
        <v>26</v>
      </c>
      <c r="D464" s="40"/>
      <c r="E464" s="40"/>
      <c r="F464" s="40"/>
      <c r="G464" s="40" t="s">
        <v>2</v>
      </c>
      <c r="H464" s="40" t="s">
        <v>27</v>
      </c>
      <c r="I464" s="166"/>
      <c r="K464" s="178"/>
    </row>
    <row r="465" spans="1:17" ht="15.75" x14ac:dyDescent="0.25">
      <c r="A465" s="223"/>
      <c r="B465" s="57"/>
      <c r="C465" s="91"/>
      <c r="D465" s="91"/>
      <c r="E465" s="91"/>
      <c r="F465" s="91"/>
      <c r="G465" s="91"/>
      <c r="H465" s="224"/>
      <c r="I465" s="164"/>
      <c r="K465" s="178"/>
    </row>
    <row r="466" spans="1:17" s="179" customFormat="1" ht="30" x14ac:dyDescent="0.25">
      <c r="A466" s="195"/>
      <c r="B466" s="57" t="s">
        <v>431</v>
      </c>
      <c r="C466" s="15"/>
      <c r="D466" s="15"/>
      <c r="E466" s="15"/>
      <c r="F466" s="15"/>
      <c r="G466" s="41"/>
      <c r="H466" s="214"/>
      <c r="I466" s="9"/>
      <c r="J466" s="178"/>
      <c r="K466" s="178"/>
      <c r="L466" s="178"/>
      <c r="M466" s="178"/>
      <c r="N466" s="178"/>
      <c r="O466" s="178"/>
      <c r="P466" s="178"/>
      <c r="Q466" s="178"/>
    </row>
    <row r="467" spans="1:17" s="179" customFormat="1" ht="15.75" x14ac:dyDescent="0.25">
      <c r="A467" s="195"/>
      <c r="B467" s="9" t="s">
        <v>432</v>
      </c>
      <c r="C467" s="15">
        <v>0</v>
      </c>
      <c r="D467" s="15">
        <v>0</v>
      </c>
      <c r="E467" s="15">
        <v>0</v>
      </c>
      <c r="F467" s="15">
        <v>1.1000000000000001</v>
      </c>
      <c r="G467" s="41">
        <f t="shared" ref="G467:G473" si="37">+F467*$G$6</f>
        <v>0.14300000000000002</v>
      </c>
      <c r="H467" s="186">
        <f t="shared" ref="H467:H473" si="38">+F467+G467</f>
        <v>1.2430000000000001</v>
      </c>
      <c r="I467" s="164"/>
      <c r="J467" s="178"/>
      <c r="K467" s="178"/>
      <c r="L467" s="178"/>
      <c r="M467" s="178"/>
      <c r="N467" s="178"/>
      <c r="O467" s="178"/>
      <c r="P467" s="178"/>
      <c r="Q467" s="178"/>
    </row>
    <row r="468" spans="1:17" ht="15.75" x14ac:dyDescent="0.25">
      <c r="A468" s="223"/>
      <c r="B468" s="9" t="s">
        <v>433</v>
      </c>
      <c r="C468" s="93">
        <v>2</v>
      </c>
      <c r="D468" s="93">
        <v>2</v>
      </c>
      <c r="E468" s="93">
        <v>2</v>
      </c>
      <c r="F468" s="93">
        <v>2.2000000000000002</v>
      </c>
      <c r="G468" s="41">
        <f t="shared" si="37"/>
        <v>0.28600000000000003</v>
      </c>
      <c r="H468" s="186">
        <f t="shared" si="38"/>
        <v>2.4860000000000002</v>
      </c>
      <c r="I468" s="164"/>
      <c r="K468" s="178"/>
    </row>
    <row r="469" spans="1:17" ht="15.75" x14ac:dyDescent="0.25">
      <c r="A469" s="223"/>
      <c r="B469" s="9" t="s">
        <v>434</v>
      </c>
      <c r="C469" s="15">
        <v>0</v>
      </c>
      <c r="D469" s="15">
        <v>0</v>
      </c>
      <c r="E469" s="15">
        <v>0</v>
      </c>
      <c r="F469" s="15">
        <v>4.4000000000000004</v>
      </c>
      <c r="G469" s="41">
        <f t="shared" si="37"/>
        <v>0.57200000000000006</v>
      </c>
      <c r="H469" s="186">
        <f t="shared" si="38"/>
        <v>4.9720000000000004</v>
      </c>
      <c r="I469" s="164"/>
      <c r="K469" s="178"/>
    </row>
    <row r="470" spans="1:17" ht="15.75" x14ac:dyDescent="0.25">
      <c r="A470" s="223"/>
      <c r="B470" s="9" t="s">
        <v>435</v>
      </c>
      <c r="C470" s="15">
        <v>0</v>
      </c>
      <c r="D470" s="15">
        <v>0</v>
      </c>
      <c r="E470" s="15">
        <v>0</v>
      </c>
      <c r="F470" s="15">
        <v>8.8000000000000007</v>
      </c>
      <c r="G470" s="41">
        <f t="shared" si="37"/>
        <v>1.1440000000000001</v>
      </c>
      <c r="H470" s="186">
        <f t="shared" si="38"/>
        <v>9.9440000000000008</v>
      </c>
      <c r="I470" s="164"/>
      <c r="K470" s="178"/>
    </row>
    <row r="471" spans="1:17" ht="15.75" x14ac:dyDescent="0.25">
      <c r="A471" s="223"/>
      <c r="B471" s="9" t="s">
        <v>436</v>
      </c>
      <c r="C471" s="93">
        <v>10</v>
      </c>
      <c r="D471" s="93">
        <v>10</v>
      </c>
      <c r="E471" s="93">
        <v>10</v>
      </c>
      <c r="F471" s="93">
        <v>11</v>
      </c>
      <c r="G471" s="41">
        <f t="shared" si="37"/>
        <v>1.4300000000000002</v>
      </c>
      <c r="H471" s="186">
        <f t="shared" si="38"/>
        <v>12.43</v>
      </c>
      <c r="I471" s="164"/>
      <c r="K471" s="178"/>
    </row>
    <row r="472" spans="1:17" ht="15.75" x14ac:dyDescent="0.25">
      <c r="A472" s="223"/>
      <c r="B472" s="9" t="s">
        <v>437</v>
      </c>
      <c r="C472" s="15">
        <v>0</v>
      </c>
      <c r="D472" s="15">
        <v>0</v>
      </c>
      <c r="E472" s="15">
        <v>0</v>
      </c>
      <c r="F472" s="15">
        <v>13.2</v>
      </c>
      <c r="G472" s="41">
        <f t="shared" si="37"/>
        <v>1.716</v>
      </c>
      <c r="H472" s="186">
        <f t="shared" si="38"/>
        <v>14.915999999999999</v>
      </c>
      <c r="I472" s="164"/>
      <c r="K472" s="178"/>
    </row>
    <row r="473" spans="1:17" ht="15.75" x14ac:dyDescent="0.25">
      <c r="A473" s="223"/>
      <c r="B473" s="9" t="s">
        <v>438</v>
      </c>
      <c r="C473" s="15">
        <v>0</v>
      </c>
      <c r="D473" s="15">
        <v>0</v>
      </c>
      <c r="E473" s="15">
        <v>0</v>
      </c>
      <c r="F473" s="15">
        <v>16.5</v>
      </c>
      <c r="G473" s="41">
        <f t="shared" si="37"/>
        <v>2.145</v>
      </c>
      <c r="H473" s="186">
        <f t="shared" si="38"/>
        <v>18.645</v>
      </c>
      <c r="I473" s="164"/>
      <c r="K473" s="178"/>
    </row>
    <row r="474" spans="1:17" ht="15.75" x14ac:dyDescent="0.25">
      <c r="A474" s="223"/>
      <c r="B474" s="9" t="s">
        <v>439</v>
      </c>
      <c r="C474" s="15">
        <v>0</v>
      </c>
      <c r="D474" s="15">
        <v>0</v>
      </c>
      <c r="E474" s="15">
        <v>0</v>
      </c>
      <c r="F474" s="15" t="s">
        <v>521</v>
      </c>
      <c r="G474" s="41"/>
      <c r="H474" s="186"/>
      <c r="I474" s="164"/>
      <c r="K474" s="178"/>
    </row>
    <row r="475" spans="1:17" ht="15.75" x14ac:dyDescent="0.25">
      <c r="A475" s="223"/>
      <c r="B475" s="9"/>
      <c r="C475" s="93"/>
      <c r="D475" s="93"/>
      <c r="E475" s="93"/>
      <c r="F475" s="93"/>
      <c r="G475" s="41"/>
      <c r="H475" s="186"/>
      <c r="I475" s="164"/>
      <c r="K475" s="178"/>
    </row>
    <row r="476" spans="1:17" ht="15.75" x14ac:dyDescent="0.25">
      <c r="A476" s="223"/>
      <c r="B476" s="9" t="s">
        <v>432</v>
      </c>
      <c r="C476" s="93">
        <v>0</v>
      </c>
      <c r="D476" s="93">
        <v>0</v>
      </c>
      <c r="E476" s="93">
        <v>0</v>
      </c>
      <c r="F476" s="93">
        <v>11</v>
      </c>
      <c r="G476" s="41">
        <f>+F476*$G$6</f>
        <v>1.4300000000000002</v>
      </c>
      <c r="H476" s="186">
        <f>+F476+G476</f>
        <v>12.43</v>
      </c>
      <c r="I476" s="164"/>
      <c r="K476" s="178"/>
    </row>
    <row r="477" spans="1:17" ht="15.75" x14ac:dyDescent="0.25">
      <c r="A477" s="223"/>
      <c r="B477" s="9" t="s">
        <v>440</v>
      </c>
      <c r="C477" s="93">
        <v>15</v>
      </c>
      <c r="D477" s="93">
        <v>15</v>
      </c>
      <c r="E477" s="93">
        <v>15</v>
      </c>
      <c r="F477" s="93">
        <v>16.5</v>
      </c>
      <c r="G477" s="41">
        <f t="shared" ref="G477:G482" si="39">+F477*$G$6</f>
        <v>2.145</v>
      </c>
      <c r="H477" s="186">
        <f t="shared" ref="H477:H482" si="40">+F477+G477</f>
        <v>18.645</v>
      </c>
      <c r="I477" s="164"/>
      <c r="K477" s="178"/>
    </row>
    <row r="478" spans="1:17" ht="15.75" x14ac:dyDescent="0.25">
      <c r="A478" s="223"/>
      <c r="B478" s="9" t="s">
        <v>434</v>
      </c>
      <c r="C478" s="93">
        <v>0</v>
      </c>
      <c r="D478" s="93">
        <v>0</v>
      </c>
      <c r="E478" s="93">
        <v>0</v>
      </c>
      <c r="F478" s="93">
        <v>22</v>
      </c>
      <c r="G478" s="41">
        <f t="shared" si="39"/>
        <v>2.8600000000000003</v>
      </c>
      <c r="H478" s="186">
        <f t="shared" si="40"/>
        <v>24.86</v>
      </c>
      <c r="I478" s="164"/>
    </row>
    <row r="479" spans="1:17" ht="15.75" x14ac:dyDescent="0.25">
      <c r="A479" s="223"/>
      <c r="B479" s="9" t="s">
        <v>435</v>
      </c>
      <c r="C479" s="93">
        <v>0</v>
      </c>
      <c r="D479" s="93">
        <v>0</v>
      </c>
      <c r="E479" s="93">
        <v>0</v>
      </c>
      <c r="F479" s="93">
        <v>27.5</v>
      </c>
      <c r="G479" s="41">
        <f t="shared" si="39"/>
        <v>3.5750000000000002</v>
      </c>
      <c r="H479" s="186">
        <f t="shared" si="40"/>
        <v>31.074999999999999</v>
      </c>
      <c r="I479" s="164"/>
    </row>
    <row r="480" spans="1:17" ht="15.75" x14ac:dyDescent="0.25">
      <c r="A480" s="223"/>
      <c r="B480" s="9" t="s">
        <v>441</v>
      </c>
      <c r="C480" s="93">
        <v>30</v>
      </c>
      <c r="D480" s="93">
        <v>30</v>
      </c>
      <c r="E480" s="93">
        <v>30</v>
      </c>
      <c r="F480" s="93">
        <v>33</v>
      </c>
      <c r="G480" s="41">
        <f t="shared" si="39"/>
        <v>4.29</v>
      </c>
      <c r="H480" s="186">
        <f t="shared" si="40"/>
        <v>37.29</v>
      </c>
      <c r="I480" s="164"/>
      <c r="K480" s="178"/>
    </row>
    <row r="481" spans="1:11" ht="15.75" x14ac:dyDescent="0.25">
      <c r="A481" s="223"/>
      <c r="B481" s="9" t="s">
        <v>437</v>
      </c>
      <c r="C481" s="93">
        <v>0</v>
      </c>
      <c r="D481" s="93">
        <v>0</v>
      </c>
      <c r="E481" s="93">
        <v>0</v>
      </c>
      <c r="F481" s="93">
        <v>38.5</v>
      </c>
      <c r="G481" s="41">
        <f t="shared" si="39"/>
        <v>5.0049999999999999</v>
      </c>
      <c r="H481" s="186">
        <f t="shared" si="40"/>
        <v>43.505000000000003</v>
      </c>
      <c r="I481" s="164"/>
    </row>
    <row r="482" spans="1:11" ht="15.75" x14ac:dyDescent="0.25">
      <c r="A482" s="223"/>
      <c r="B482" s="9" t="s">
        <v>438</v>
      </c>
      <c r="C482" s="93">
        <v>0</v>
      </c>
      <c r="D482" s="93">
        <v>0</v>
      </c>
      <c r="E482" s="93">
        <v>0</v>
      </c>
      <c r="F482" s="93">
        <v>44</v>
      </c>
      <c r="G482" s="41">
        <f t="shared" si="39"/>
        <v>5.7200000000000006</v>
      </c>
      <c r="H482" s="186">
        <f t="shared" si="40"/>
        <v>49.72</v>
      </c>
      <c r="I482" s="164"/>
    </row>
    <row r="483" spans="1:11" ht="15.75" x14ac:dyDescent="0.25">
      <c r="A483" s="223"/>
      <c r="B483" s="9" t="s">
        <v>439</v>
      </c>
      <c r="C483" s="93"/>
      <c r="D483" s="93"/>
      <c r="E483" s="93"/>
      <c r="F483" s="93" t="s">
        <v>521</v>
      </c>
      <c r="G483" s="41"/>
      <c r="H483" s="186"/>
      <c r="I483" s="164"/>
      <c r="K483" s="178"/>
    </row>
    <row r="484" spans="1:11" ht="15.75" x14ac:dyDescent="0.25">
      <c r="A484" s="223"/>
      <c r="B484" s="9"/>
      <c r="C484" s="41"/>
      <c r="D484" s="41"/>
      <c r="E484" s="41"/>
      <c r="F484" s="41"/>
      <c r="G484" s="41"/>
      <c r="H484" s="41"/>
      <c r="I484" s="164"/>
      <c r="K484" s="178"/>
    </row>
    <row r="485" spans="1:11" ht="15.75" x14ac:dyDescent="0.25">
      <c r="A485" s="223"/>
      <c r="B485" s="9" t="s">
        <v>442</v>
      </c>
      <c r="C485" s="41">
        <v>0</v>
      </c>
      <c r="D485" s="41">
        <v>0</v>
      </c>
      <c r="E485" s="41">
        <v>0</v>
      </c>
      <c r="F485" s="41">
        <v>11</v>
      </c>
      <c r="G485" s="41">
        <f t="shared" ref="G485:G491" si="41">+F485*$G$6</f>
        <v>1.4300000000000002</v>
      </c>
      <c r="H485" s="186">
        <f t="shared" ref="H485:H491" si="42">+F485+G485</f>
        <v>12.43</v>
      </c>
      <c r="I485" s="164"/>
      <c r="K485" s="178"/>
    </row>
    <row r="486" spans="1:11" ht="15.75" x14ac:dyDescent="0.25">
      <c r="A486" s="223"/>
      <c r="B486" s="9" t="s">
        <v>443</v>
      </c>
      <c r="C486" s="15">
        <v>12</v>
      </c>
      <c r="D486" s="15">
        <v>12</v>
      </c>
      <c r="E486" s="93">
        <v>12</v>
      </c>
      <c r="F486" s="93">
        <v>13.2</v>
      </c>
      <c r="G486" s="41">
        <f t="shared" si="41"/>
        <v>1.716</v>
      </c>
      <c r="H486" s="186">
        <f t="shared" si="42"/>
        <v>14.915999999999999</v>
      </c>
      <c r="I486" s="164"/>
      <c r="K486" s="178"/>
    </row>
    <row r="487" spans="1:11" ht="15.75" x14ac:dyDescent="0.25">
      <c r="A487" s="223"/>
      <c r="B487" s="9" t="s">
        <v>444</v>
      </c>
      <c r="C487" s="15">
        <v>18</v>
      </c>
      <c r="D487" s="15">
        <v>18</v>
      </c>
      <c r="E487" s="93">
        <v>18</v>
      </c>
      <c r="F487" s="93">
        <v>15.4</v>
      </c>
      <c r="G487" s="41">
        <f t="shared" si="41"/>
        <v>2.0020000000000002</v>
      </c>
      <c r="H487" s="186">
        <f t="shared" si="42"/>
        <v>17.402000000000001</v>
      </c>
      <c r="I487" s="164"/>
      <c r="K487" s="178"/>
    </row>
    <row r="488" spans="1:11" ht="15.75" x14ac:dyDescent="0.25">
      <c r="A488" s="223"/>
      <c r="B488" s="9" t="s">
        <v>445</v>
      </c>
      <c r="C488" s="15">
        <v>60</v>
      </c>
      <c r="D488" s="15">
        <v>60</v>
      </c>
      <c r="E488" s="93">
        <v>60</v>
      </c>
      <c r="F488" s="93">
        <v>17.600000000000001</v>
      </c>
      <c r="G488" s="41">
        <f t="shared" si="41"/>
        <v>2.2880000000000003</v>
      </c>
      <c r="H488" s="186">
        <f t="shared" si="42"/>
        <v>19.888000000000002</v>
      </c>
      <c r="I488" s="164"/>
      <c r="K488" s="178"/>
    </row>
    <row r="489" spans="1:11" ht="15.75" x14ac:dyDescent="0.25">
      <c r="A489" s="223"/>
      <c r="B489" s="9" t="s">
        <v>446</v>
      </c>
      <c r="C489" s="15">
        <v>90</v>
      </c>
      <c r="D489" s="15">
        <v>90</v>
      </c>
      <c r="E489" s="93">
        <v>90</v>
      </c>
      <c r="F489" s="93">
        <v>19.8</v>
      </c>
      <c r="G489" s="41">
        <f t="shared" si="41"/>
        <v>2.5740000000000003</v>
      </c>
      <c r="H489" s="186">
        <f t="shared" si="42"/>
        <v>22.374000000000002</v>
      </c>
      <c r="I489" s="164"/>
      <c r="K489" s="178"/>
    </row>
    <row r="490" spans="1:11" ht="15.75" x14ac:dyDescent="0.25">
      <c r="A490" s="223"/>
      <c r="B490" s="9" t="s">
        <v>447</v>
      </c>
      <c r="C490" s="15">
        <v>18</v>
      </c>
      <c r="D490" s="15">
        <v>18</v>
      </c>
      <c r="E490" s="93">
        <v>18</v>
      </c>
      <c r="F490" s="93">
        <v>22</v>
      </c>
      <c r="G490" s="41">
        <f t="shared" si="41"/>
        <v>2.8600000000000003</v>
      </c>
      <c r="H490" s="186">
        <f t="shared" si="42"/>
        <v>24.86</v>
      </c>
      <c r="I490" s="164"/>
      <c r="K490" s="178"/>
    </row>
    <row r="491" spans="1:11" ht="15.75" x14ac:dyDescent="0.25">
      <c r="A491" s="223"/>
      <c r="B491" s="9" t="s">
        <v>448</v>
      </c>
      <c r="C491" s="15">
        <v>60</v>
      </c>
      <c r="D491" s="15">
        <v>60</v>
      </c>
      <c r="E491" s="93">
        <v>60</v>
      </c>
      <c r="F491" s="93">
        <v>27.5</v>
      </c>
      <c r="G491" s="41">
        <f t="shared" si="41"/>
        <v>3.5750000000000002</v>
      </c>
      <c r="H491" s="186">
        <f t="shared" si="42"/>
        <v>31.074999999999999</v>
      </c>
      <c r="I491" s="164"/>
      <c r="K491" s="178"/>
    </row>
    <row r="492" spans="1:11" ht="15.75" x14ac:dyDescent="0.25">
      <c r="A492" s="223"/>
      <c r="B492" s="9" t="s">
        <v>449</v>
      </c>
      <c r="C492" s="15">
        <v>90</v>
      </c>
      <c r="D492" s="15">
        <v>90</v>
      </c>
      <c r="E492" s="93">
        <v>90</v>
      </c>
      <c r="F492" s="93" t="s">
        <v>521</v>
      </c>
      <c r="G492" s="41"/>
      <c r="H492" s="186"/>
      <c r="I492" s="164"/>
      <c r="K492" s="178"/>
    </row>
    <row r="493" spans="1:11" x14ac:dyDescent="0.25">
      <c r="A493" s="223"/>
      <c r="B493" s="9"/>
      <c r="C493" s="41"/>
      <c r="D493" s="41"/>
      <c r="E493" s="41"/>
      <c r="F493" s="41"/>
      <c r="G493" s="41"/>
      <c r="H493" s="41"/>
      <c r="I493" s="164"/>
    </row>
    <row r="494" spans="1:11" ht="15.75" x14ac:dyDescent="0.25">
      <c r="A494" s="223"/>
      <c r="B494" s="9" t="s">
        <v>450</v>
      </c>
      <c r="C494" s="41">
        <v>0</v>
      </c>
      <c r="D494" s="41">
        <v>0</v>
      </c>
      <c r="E494" s="41">
        <v>0</v>
      </c>
      <c r="F494" s="41">
        <v>55</v>
      </c>
      <c r="G494" s="41">
        <f t="shared" ref="G494:G500" si="43">+F494*$G$6</f>
        <v>7.15</v>
      </c>
      <c r="H494" s="186">
        <f t="shared" ref="H494:H500" si="44">+F494+G494</f>
        <v>62.15</v>
      </c>
      <c r="I494" s="164"/>
    </row>
    <row r="495" spans="1:11" ht="15.75" x14ac:dyDescent="0.25">
      <c r="A495" s="223"/>
      <c r="B495" s="9" t="s">
        <v>451</v>
      </c>
      <c r="C495" s="15">
        <v>12</v>
      </c>
      <c r="D495" s="15">
        <v>12</v>
      </c>
      <c r="E495" s="93">
        <v>12</v>
      </c>
      <c r="F495" s="93">
        <v>66</v>
      </c>
      <c r="G495" s="41">
        <f t="shared" si="43"/>
        <v>8.58</v>
      </c>
      <c r="H495" s="186">
        <f t="shared" si="44"/>
        <v>74.58</v>
      </c>
      <c r="I495" s="164"/>
    </row>
    <row r="496" spans="1:11" ht="15.75" x14ac:dyDescent="0.25">
      <c r="A496" s="223"/>
      <c r="B496" s="9" t="s">
        <v>452</v>
      </c>
      <c r="C496" s="15">
        <v>18</v>
      </c>
      <c r="D496" s="15">
        <v>18</v>
      </c>
      <c r="E496" s="93">
        <v>18</v>
      </c>
      <c r="F496" s="93">
        <v>77</v>
      </c>
      <c r="G496" s="41">
        <f t="shared" si="43"/>
        <v>10.01</v>
      </c>
      <c r="H496" s="186">
        <f t="shared" si="44"/>
        <v>87.01</v>
      </c>
      <c r="I496" s="164"/>
    </row>
    <row r="497" spans="1:17" ht="15.75" x14ac:dyDescent="0.25">
      <c r="A497" s="223"/>
      <c r="B497" s="9" t="s">
        <v>453</v>
      </c>
      <c r="C497" s="15">
        <v>60</v>
      </c>
      <c r="D497" s="15">
        <v>60</v>
      </c>
      <c r="E497" s="93">
        <v>60</v>
      </c>
      <c r="F497" s="93">
        <v>88</v>
      </c>
      <c r="G497" s="41">
        <f t="shared" si="43"/>
        <v>11.440000000000001</v>
      </c>
      <c r="H497" s="186">
        <f t="shared" si="44"/>
        <v>99.44</v>
      </c>
      <c r="I497" s="164"/>
    </row>
    <row r="498" spans="1:17" ht="15.75" x14ac:dyDescent="0.25">
      <c r="A498" s="223"/>
      <c r="B498" s="9" t="s">
        <v>454</v>
      </c>
      <c r="C498" s="15">
        <v>90</v>
      </c>
      <c r="D498" s="15">
        <v>90</v>
      </c>
      <c r="E498" s="93">
        <v>90</v>
      </c>
      <c r="F498" s="93">
        <v>99</v>
      </c>
      <c r="G498" s="41">
        <f t="shared" si="43"/>
        <v>12.870000000000001</v>
      </c>
      <c r="H498" s="186">
        <f t="shared" si="44"/>
        <v>111.87</v>
      </c>
      <c r="I498" s="164"/>
    </row>
    <row r="499" spans="1:17" ht="15.75" x14ac:dyDescent="0.25">
      <c r="A499" s="223"/>
      <c r="B499" s="9" t="s">
        <v>455</v>
      </c>
      <c r="C499" s="15">
        <v>18</v>
      </c>
      <c r="D499" s="15">
        <v>18</v>
      </c>
      <c r="E499" s="93">
        <v>18</v>
      </c>
      <c r="F499" s="93">
        <v>110</v>
      </c>
      <c r="G499" s="41">
        <f t="shared" si="43"/>
        <v>14.3</v>
      </c>
      <c r="H499" s="186">
        <f t="shared" si="44"/>
        <v>124.3</v>
      </c>
      <c r="I499" s="164"/>
    </row>
    <row r="500" spans="1:17" ht="15.75" x14ac:dyDescent="0.25">
      <c r="A500" s="223"/>
      <c r="B500" s="9" t="s">
        <v>456</v>
      </c>
      <c r="C500" s="15">
        <v>60</v>
      </c>
      <c r="D500" s="15">
        <v>60</v>
      </c>
      <c r="E500" s="93">
        <v>60</v>
      </c>
      <c r="F500" s="93">
        <v>121</v>
      </c>
      <c r="G500" s="41">
        <f t="shared" si="43"/>
        <v>15.73</v>
      </c>
      <c r="H500" s="186">
        <f t="shared" si="44"/>
        <v>136.72999999999999</v>
      </c>
      <c r="I500" s="164"/>
    </row>
    <row r="501" spans="1:17" ht="15.75" x14ac:dyDescent="0.25">
      <c r="A501" s="223"/>
      <c r="B501" s="9" t="s">
        <v>457</v>
      </c>
      <c r="C501" s="15">
        <v>90</v>
      </c>
      <c r="D501" s="15">
        <v>90</v>
      </c>
      <c r="E501" s="93">
        <v>90</v>
      </c>
      <c r="F501" s="93" t="s">
        <v>521</v>
      </c>
      <c r="G501" s="41"/>
      <c r="H501" s="186"/>
      <c r="I501" s="164"/>
    </row>
    <row r="502" spans="1:17" x14ac:dyDescent="0.25">
      <c r="A502" s="223"/>
      <c r="B502" s="164"/>
      <c r="C502" s="146"/>
      <c r="D502" s="146"/>
      <c r="E502" s="146"/>
      <c r="F502" s="146"/>
      <c r="G502" s="146"/>
      <c r="H502" s="223"/>
      <c r="I502" s="164"/>
    </row>
    <row r="503" spans="1:17" x14ac:dyDescent="0.25">
      <c r="A503" s="223"/>
      <c r="B503" s="57" t="s">
        <v>458</v>
      </c>
      <c r="C503" s="146"/>
      <c r="D503" s="146"/>
      <c r="E503" s="146"/>
      <c r="F503" s="146"/>
      <c r="G503" s="146"/>
      <c r="H503" s="223"/>
      <c r="I503" s="164"/>
    </row>
    <row r="504" spans="1:17" ht="15.75" x14ac:dyDescent="0.25">
      <c r="A504" s="223"/>
      <c r="B504" s="9" t="s">
        <v>300</v>
      </c>
      <c r="C504" s="41">
        <v>0</v>
      </c>
      <c r="D504" s="41">
        <v>0</v>
      </c>
      <c r="E504" s="41">
        <v>0</v>
      </c>
      <c r="F504" s="41">
        <v>2.5</v>
      </c>
      <c r="G504" s="41">
        <f>+F504*$G$6</f>
        <v>0.32500000000000001</v>
      </c>
      <c r="H504" s="186">
        <f>+F504+G504</f>
        <v>2.8250000000000002</v>
      </c>
      <c r="I504" s="164"/>
    </row>
    <row r="505" spans="1:17" x14ac:dyDescent="0.25">
      <c r="A505" s="223"/>
      <c r="B505" s="164"/>
      <c r="C505" s="146"/>
      <c r="D505" s="146"/>
      <c r="E505" s="146"/>
      <c r="F505" s="146"/>
      <c r="G505" s="146"/>
      <c r="H505" s="223"/>
      <c r="I505" s="164"/>
    </row>
    <row r="506" spans="1:17" x14ac:dyDescent="0.25">
      <c r="A506" s="223"/>
      <c r="B506" s="57" t="s">
        <v>459</v>
      </c>
      <c r="C506" s="146"/>
      <c r="D506" s="146"/>
      <c r="E506" s="146"/>
      <c r="F506" s="146"/>
      <c r="G506" s="146"/>
      <c r="H506" s="223"/>
      <c r="I506" s="164"/>
    </row>
    <row r="507" spans="1:17" ht="15.75" x14ac:dyDescent="0.25">
      <c r="A507" s="223"/>
      <c r="B507" s="9" t="s">
        <v>460</v>
      </c>
      <c r="C507" s="41">
        <v>0</v>
      </c>
      <c r="D507" s="41">
        <v>0</v>
      </c>
      <c r="E507" s="41">
        <v>0</v>
      </c>
      <c r="F507" s="41">
        <v>1.65</v>
      </c>
      <c r="G507" s="41">
        <f>+F507*$G$6</f>
        <v>0.2145</v>
      </c>
      <c r="H507" s="186">
        <f>+F507+G507</f>
        <v>1.8644999999999998</v>
      </c>
      <c r="I507" s="164"/>
    </row>
    <row r="508" spans="1:17" ht="15.75" x14ac:dyDescent="0.25">
      <c r="A508" s="223"/>
      <c r="B508" s="9" t="s">
        <v>461</v>
      </c>
      <c r="C508" s="41">
        <v>0</v>
      </c>
      <c r="D508" s="41">
        <v>0</v>
      </c>
      <c r="E508" s="41">
        <v>0</v>
      </c>
      <c r="F508" s="41">
        <v>2.75</v>
      </c>
      <c r="G508" s="41">
        <f>+F508*$G$6</f>
        <v>0.35750000000000004</v>
      </c>
      <c r="H508" s="186">
        <f>+F508+G508</f>
        <v>3.1074999999999999</v>
      </c>
      <c r="I508" s="164"/>
    </row>
    <row r="509" spans="1:17" ht="15.75" x14ac:dyDescent="0.25">
      <c r="A509" s="223"/>
      <c r="B509" s="9" t="s">
        <v>462</v>
      </c>
      <c r="C509" s="41">
        <v>0</v>
      </c>
      <c r="D509" s="41">
        <v>0</v>
      </c>
      <c r="E509" s="41">
        <v>0</v>
      </c>
      <c r="F509" s="41">
        <v>5.78</v>
      </c>
      <c r="G509" s="41">
        <f>+F509*$G$6</f>
        <v>0.75140000000000007</v>
      </c>
      <c r="H509" s="186">
        <f>+F509+G509</f>
        <v>6.5314000000000005</v>
      </c>
      <c r="I509" s="164"/>
    </row>
    <row r="510" spans="1:17" ht="15.75" x14ac:dyDescent="0.25">
      <c r="A510" s="223"/>
      <c r="B510" s="9" t="s">
        <v>463</v>
      </c>
      <c r="C510" s="41">
        <v>0</v>
      </c>
      <c r="D510" s="41">
        <v>0</v>
      </c>
      <c r="E510" s="41">
        <v>0</v>
      </c>
      <c r="F510" s="41" t="s">
        <v>521</v>
      </c>
      <c r="G510" s="41"/>
      <c r="H510" s="186"/>
      <c r="I510" s="164"/>
      <c r="K510" s="178"/>
    </row>
    <row r="511" spans="1:17" ht="15.75" x14ac:dyDescent="0.25">
      <c r="A511" s="223"/>
      <c r="B511" s="172"/>
      <c r="C511" s="91"/>
      <c r="D511" s="91"/>
      <c r="E511" s="91"/>
      <c r="F511" s="91"/>
      <c r="G511" s="91"/>
      <c r="H511" s="224"/>
      <c r="I511" s="164"/>
      <c r="K511" s="178"/>
    </row>
    <row r="512" spans="1:17" s="179" customFormat="1" ht="15.75" x14ac:dyDescent="0.25">
      <c r="A512" s="195"/>
      <c r="B512" s="57" t="s">
        <v>296</v>
      </c>
      <c r="C512" s="15"/>
      <c r="D512" s="15"/>
      <c r="E512" s="15"/>
      <c r="F512" s="15"/>
      <c r="G512" s="41"/>
      <c r="H512" s="214"/>
      <c r="I512" s="9"/>
      <c r="J512" s="178"/>
      <c r="K512" s="178"/>
      <c r="L512" s="178"/>
      <c r="M512" s="178"/>
      <c r="N512" s="178"/>
      <c r="O512" s="178"/>
      <c r="P512" s="178"/>
      <c r="Q512" s="178"/>
    </row>
    <row r="513" spans="1:17" s="179" customFormat="1" ht="15.75" x14ac:dyDescent="0.25">
      <c r="A513" s="195"/>
      <c r="B513" s="9" t="s">
        <v>464</v>
      </c>
      <c r="C513" s="15">
        <v>0</v>
      </c>
      <c r="D513" s="15">
        <v>0</v>
      </c>
      <c r="E513" s="15">
        <v>0</v>
      </c>
      <c r="F513" s="15">
        <v>0.83</v>
      </c>
      <c r="G513" s="41">
        <f>+F513*$G$6</f>
        <v>0.1079</v>
      </c>
      <c r="H513" s="186">
        <f>+F513+G513</f>
        <v>0.93789999999999996</v>
      </c>
      <c r="I513" s="9"/>
      <c r="J513" s="178"/>
      <c r="K513" s="178"/>
      <c r="L513" s="178"/>
      <c r="M513" s="178"/>
      <c r="N513" s="178"/>
      <c r="O513" s="178"/>
      <c r="P513" s="178"/>
      <c r="Q513" s="178"/>
    </row>
    <row r="514" spans="1:17" s="179" customFormat="1" ht="15.75" x14ac:dyDescent="0.25">
      <c r="A514" s="195"/>
      <c r="B514" s="9" t="s">
        <v>465</v>
      </c>
      <c r="C514" s="15">
        <v>0</v>
      </c>
      <c r="D514" s="15">
        <v>0</v>
      </c>
      <c r="E514" s="15">
        <v>0</v>
      </c>
      <c r="F514" s="15">
        <v>1.65</v>
      </c>
      <c r="G514" s="41">
        <f>+F514*$G$6</f>
        <v>0.2145</v>
      </c>
      <c r="H514" s="186">
        <f>+F514+G514</f>
        <v>1.8644999999999998</v>
      </c>
      <c r="I514" s="9"/>
      <c r="J514" s="178"/>
      <c r="K514" s="178"/>
      <c r="L514" s="178"/>
      <c r="M514" s="178"/>
      <c r="N514" s="178"/>
      <c r="O514" s="178"/>
      <c r="P514" s="178"/>
      <c r="Q514" s="178"/>
    </row>
    <row r="515" spans="1:17" ht="15.75" x14ac:dyDescent="0.25">
      <c r="A515" s="223"/>
      <c r="B515" s="9" t="s">
        <v>466</v>
      </c>
      <c r="C515" s="15">
        <v>2</v>
      </c>
      <c r="D515" s="15">
        <v>2</v>
      </c>
      <c r="E515" s="93">
        <v>2</v>
      </c>
      <c r="F515" s="93">
        <v>2.2000000000000002</v>
      </c>
      <c r="G515" s="41">
        <f>+F515*$G$6</f>
        <v>0.28600000000000003</v>
      </c>
      <c r="H515" s="186">
        <f>+F515+G515</f>
        <v>2.4860000000000002</v>
      </c>
      <c r="I515" s="164"/>
      <c r="K515" s="178"/>
    </row>
    <row r="516" spans="1:17" ht="15.75" x14ac:dyDescent="0.25">
      <c r="A516" s="223"/>
      <c r="B516" s="9" t="s">
        <v>467</v>
      </c>
      <c r="C516" s="15">
        <v>0</v>
      </c>
      <c r="D516" s="15">
        <v>0</v>
      </c>
      <c r="E516" s="93">
        <v>0</v>
      </c>
      <c r="F516" s="93">
        <v>2.75</v>
      </c>
      <c r="G516" s="41">
        <f>+F516*$G$6</f>
        <v>0.35750000000000004</v>
      </c>
      <c r="H516" s="186">
        <f>+F516+G516</f>
        <v>3.1074999999999999</v>
      </c>
      <c r="I516" s="164"/>
      <c r="K516" s="178"/>
    </row>
    <row r="517" spans="1:17" ht="15.75" x14ac:dyDescent="0.25">
      <c r="A517" s="223"/>
      <c r="B517" s="9" t="s">
        <v>468</v>
      </c>
      <c r="C517" s="15">
        <v>0</v>
      </c>
      <c r="D517" s="15">
        <v>0</v>
      </c>
      <c r="E517" s="93">
        <v>0</v>
      </c>
      <c r="F517" s="93" t="s">
        <v>521</v>
      </c>
      <c r="G517" s="41"/>
      <c r="H517" s="186"/>
      <c r="I517" s="164"/>
      <c r="K517" s="178"/>
    </row>
    <row r="518" spans="1:17" x14ac:dyDescent="0.25">
      <c r="A518" s="223"/>
      <c r="B518" s="164"/>
      <c r="C518" s="146"/>
      <c r="D518" s="146"/>
      <c r="E518" s="146"/>
      <c r="F518" s="146"/>
      <c r="G518" s="147"/>
      <c r="H518" s="147"/>
      <c r="I518" s="164"/>
    </row>
    <row r="519" spans="1:17" ht="15.75" x14ac:dyDescent="0.25">
      <c r="A519" s="223"/>
      <c r="B519" s="9" t="s">
        <v>469</v>
      </c>
      <c r="C519" s="15">
        <v>0</v>
      </c>
      <c r="D519" s="15">
        <v>0</v>
      </c>
      <c r="E519" s="15">
        <v>0</v>
      </c>
      <c r="F519" s="15">
        <v>22</v>
      </c>
      <c r="G519" s="41">
        <f>+F519*$G$6</f>
        <v>2.8600000000000003</v>
      </c>
      <c r="H519" s="186">
        <f>+F519+G519</f>
        <v>24.86</v>
      </c>
      <c r="I519" s="164"/>
    </row>
    <row r="520" spans="1:17" ht="15.75" x14ac:dyDescent="0.25">
      <c r="A520" s="223"/>
      <c r="B520" s="9" t="s">
        <v>470</v>
      </c>
      <c r="C520" s="15">
        <v>0</v>
      </c>
      <c r="D520" s="15">
        <v>0</v>
      </c>
      <c r="E520" s="15">
        <v>0</v>
      </c>
      <c r="F520" s="15">
        <v>27.5</v>
      </c>
      <c r="G520" s="41">
        <f>+F520*$G$6</f>
        <v>3.5750000000000002</v>
      </c>
      <c r="H520" s="186">
        <f>+F520+G520</f>
        <v>31.074999999999999</v>
      </c>
      <c r="I520" s="164"/>
    </row>
    <row r="521" spans="1:17" ht="15.75" x14ac:dyDescent="0.25">
      <c r="A521" s="223"/>
      <c r="B521" s="9" t="s">
        <v>471</v>
      </c>
      <c r="C521" s="15">
        <v>20</v>
      </c>
      <c r="D521" s="15">
        <v>20</v>
      </c>
      <c r="E521" s="93">
        <v>20</v>
      </c>
      <c r="F521" s="93">
        <v>49.5</v>
      </c>
      <c r="G521" s="41">
        <f>+F521*$G$6</f>
        <v>6.4350000000000005</v>
      </c>
      <c r="H521" s="186">
        <f>+F521+G521</f>
        <v>55.935000000000002</v>
      </c>
      <c r="I521" s="164"/>
    </row>
    <row r="522" spans="1:17" ht="15.75" x14ac:dyDescent="0.25">
      <c r="A522" s="223"/>
      <c r="B522" s="9" t="s">
        <v>472</v>
      </c>
      <c r="C522" s="15">
        <v>0</v>
      </c>
      <c r="D522" s="15">
        <v>0</v>
      </c>
      <c r="E522" s="93">
        <v>0</v>
      </c>
      <c r="F522" s="93">
        <v>82.5</v>
      </c>
      <c r="G522" s="41">
        <f>+F522*$G$6</f>
        <v>10.725</v>
      </c>
      <c r="H522" s="186">
        <f>+F522+G522</f>
        <v>93.224999999999994</v>
      </c>
      <c r="I522" s="164"/>
    </row>
    <row r="523" spans="1:17" ht="15.75" x14ac:dyDescent="0.25">
      <c r="A523" s="223"/>
      <c r="B523" s="9" t="s">
        <v>473</v>
      </c>
      <c r="C523" s="15">
        <v>0</v>
      </c>
      <c r="D523" s="15">
        <v>0</v>
      </c>
      <c r="E523" s="93">
        <v>0</v>
      </c>
      <c r="F523" s="93" t="s">
        <v>521</v>
      </c>
      <c r="G523" s="41"/>
      <c r="H523" s="186"/>
      <c r="I523" s="164"/>
    </row>
    <row r="524" spans="1:17" ht="15.75" x14ac:dyDescent="0.25">
      <c r="A524" s="223"/>
      <c r="B524" s="9"/>
      <c r="C524" s="15"/>
      <c r="D524" s="15"/>
      <c r="E524" s="93"/>
      <c r="F524" s="93"/>
      <c r="G524" s="41"/>
      <c r="H524" s="186"/>
      <c r="I524" s="164"/>
      <c r="K524" s="178"/>
    </row>
    <row r="525" spans="1:17" ht="15.75" x14ac:dyDescent="0.25">
      <c r="A525" s="223"/>
      <c r="B525" s="9" t="s">
        <v>474</v>
      </c>
      <c r="C525" s="15">
        <v>0</v>
      </c>
      <c r="D525" s="15">
        <v>0</v>
      </c>
      <c r="E525" s="15">
        <v>0</v>
      </c>
      <c r="F525" s="15">
        <v>110</v>
      </c>
      <c r="G525" s="41">
        <f>+F525*$G$6</f>
        <v>14.3</v>
      </c>
      <c r="H525" s="186">
        <f>+F525+G525</f>
        <v>124.3</v>
      </c>
      <c r="I525" s="164"/>
      <c r="K525" s="178"/>
    </row>
    <row r="526" spans="1:17" ht="15.75" x14ac:dyDescent="0.25">
      <c r="A526" s="223"/>
      <c r="B526" s="9" t="s">
        <v>475</v>
      </c>
      <c r="C526" s="15">
        <v>0</v>
      </c>
      <c r="D526" s="15">
        <v>0</v>
      </c>
      <c r="E526" s="15">
        <v>0</v>
      </c>
      <c r="F526" s="15">
        <v>137.5</v>
      </c>
      <c r="G526" s="41">
        <f>+F526*$G$6</f>
        <v>17.875</v>
      </c>
      <c r="H526" s="186">
        <f>+F526+G526</f>
        <v>155.375</v>
      </c>
      <c r="I526" s="164"/>
      <c r="K526" s="178"/>
    </row>
    <row r="527" spans="1:17" ht="15.75" x14ac:dyDescent="0.25">
      <c r="A527" s="223"/>
      <c r="B527" s="9" t="s">
        <v>476</v>
      </c>
      <c r="C527" s="15">
        <v>55</v>
      </c>
      <c r="D527" s="15">
        <v>55</v>
      </c>
      <c r="E527" s="93">
        <v>55</v>
      </c>
      <c r="F527" s="93">
        <v>165</v>
      </c>
      <c r="G527" s="41">
        <f>+F527*$G$6</f>
        <v>21.45</v>
      </c>
      <c r="H527" s="186">
        <f>+F527+G527</f>
        <v>186.45</v>
      </c>
      <c r="I527" s="164"/>
      <c r="K527" s="178"/>
    </row>
    <row r="528" spans="1:17" ht="15.75" x14ac:dyDescent="0.25">
      <c r="A528" s="223"/>
      <c r="B528" s="9" t="s">
        <v>477</v>
      </c>
      <c r="C528" s="15">
        <v>0</v>
      </c>
      <c r="D528" s="15">
        <v>0</v>
      </c>
      <c r="E528" s="93">
        <v>0</v>
      </c>
      <c r="F528" s="93">
        <v>192.5</v>
      </c>
      <c r="G528" s="41">
        <f>+F528*$G$6</f>
        <v>25.025000000000002</v>
      </c>
      <c r="H528" s="186">
        <f>+F528+G528</f>
        <v>217.52500000000001</v>
      </c>
      <c r="I528" s="164"/>
      <c r="K528" s="178"/>
    </row>
    <row r="529" spans="1:11" ht="15.75" x14ac:dyDescent="0.25">
      <c r="A529" s="223"/>
      <c r="B529" s="9" t="s">
        <v>478</v>
      </c>
      <c r="C529" s="15">
        <v>0</v>
      </c>
      <c r="D529" s="15">
        <v>0</v>
      </c>
      <c r="E529" s="93">
        <v>0</v>
      </c>
      <c r="F529" s="93" t="s">
        <v>521</v>
      </c>
      <c r="G529" s="41"/>
      <c r="H529" s="186"/>
      <c r="I529" s="164"/>
      <c r="K529" s="178"/>
    </row>
    <row r="530" spans="1:11" ht="15.75" x14ac:dyDescent="0.25">
      <c r="A530" s="223"/>
      <c r="B530" s="164"/>
      <c r="C530" s="146"/>
      <c r="D530" s="146"/>
      <c r="E530" s="146"/>
      <c r="F530" s="146"/>
      <c r="G530" s="146"/>
      <c r="H530" s="223"/>
      <c r="I530" s="164"/>
      <c r="K530" s="178"/>
    </row>
    <row r="531" spans="1:11" ht="15.75" x14ac:dyDescent="0.25">
      <c r="A531" s="195"/>
      <c r="B531" s="9" t="s">
        <v>479</v>
      </c>
      <c r="C531" s="15">
        <v>0</v>
      </c>
      <c r="D531" s="15">
        <v>0</v>
      </c>
      <c r="E531" s="15">
        <v>0</v>
      </c>
      <c r="F531" s="15">
        <v>1.65</v>
      </c>
      <c r="G531" s="41">
        <f>+F531*$G$6</f>
        <v>0.2145</v>
      </c>
      <c r="H531" s="186">
        <f>+F531+G531</f>
        <v>1.8644999999999998</v>
      </c>
      <c r="I531" s="9"/>
    </row>
    <row r="532" spans="1:11" ht="15.75" x14ac:dyDescent="0.25">
      <c r="A532" s="195"/>
      <c r="B532" s="9" t="s">
        <v>491</v>
      </c>
      <c r="C532" s="15">
        <v>0</v>
      </c>
      <c r="D532" s="15">
        <v>0</v>
      </c>
      <c r="E532" s="15">
        <v>0</v>
      </c>
      <c r="F532" s="15">
        <v>3.3</v>
      </c>
      <c r="G532" s="41">
        <f>+F532*$G$6</f>
        <v>0.42899999999999999</v>
      </c>
      <c r="H532" s="186">
        <f>+F532+G532</f>
        <v>3.7289999999999996</v>
      </c>
      <c r="I532" s="9"/>
    </row>
    <row r="533" spans="1:11" ht="15.75" x14ac:dyDescent="0.25">
      <c r="A533" s="223"/>
      <c r="B533" s="9" t="s">
        <v>492</v>
      </c>
      <c r="C533" s="15">
        <v>5</v>
      </c>
      <c r="D533" s="15">
        <v>5</v>
      </c>
      <c r="E533" s="93">
        <v>5</v>
      </c>
      <c r="F533" s="93">
        <v>5.5</v>
      </c>
      <c r="G533" s="41">
        <f>+F533*$G$6</f>
        <v>0.71500000000000008</v>
      </c>
      <c r="H533" s="186">
        <f>+F533+G533</f>
        <v>6.2149999999999999</v>
      </c>
      <c r="I533" s="164"/>
    </row>
    <row r="534" spans="1:11" ht="15.75" x14ac:dyDescent="0.25">
      <c r="A534" s="223"/>
      <c r="B534" s="9" t="s">
        <v>493</v>
      </c>
      <c r="C534" s="15">
        <v>0</v>
      </c>
      <c r="D534" s="15">
        <v>0</v>
      </c>
      <c r="E534" s="93">
        <v>0</v>
      </c>
      <c r="F534" s="93">
        <v>8.8000000000000007</v>
      </c>
      <c r="G534" s="41">
        <f>+F534*$G$6</f>
        <v>1.1440000000000001</v>
      </c>
      <c r="H534" s="186">
        <f>+F534+G534</f>
        <v>9.9440000000000008</v>
      </c>
      <c r="I534" s="164"/>
    </row>
    <row r="535" spans="1:11" ht="15.75" x14ac:dyDescent="0.25">
      <c r="A535" s="223"/>
      <c r="B535" s="9" t="s">
        <v>480</v>
      </c>
      <c r="C535" s="15">
        <v>0</v>
      </c>
      <c r="D535" s="15">
        <v>0</v>
      </c>
      <c r="E535" s="93">
        <v>0</v>
      </c>
      <c r="F535" s="93" t="s">
        <v>521</v>
      </c>
      <c r="G535" s="41"/>
      <c r="H535" s="186"/>
      <c r="I535" s="164"/>
    </row>
    <row r="536" spans="1:11" x14ac:dyDescent="0.25">
      <c r="A536" s="223"/>
      <c r="B536" s="164"/>
      <c r="C536" s="146"/>
      <c r="D536" s="146"/>
      <c r="E536" s="146"/>
      <c r="F536" s="146"/>
      <c r="G536" s="147"/>
      <c r="H536" s="147"/>
      <c r="I536" s="164"/>
    </row>
    <row r="537" spans="1:11" ht="15.75" x14ac:dyDescent="0.25">
      <c r="A537" s="223"/>
      <c r="B537" s="9" t="s">
        <v>481</v>
      </c>
      <c r="C537" s="15">
        <v>0</v>
      </c>
      <c r="D537" s="15">
        <v>0</v>
      </c>
      <c r="E537" s="15">
        <v>0</v>
      </c>
      <c r="F537" s="15">
        <v>40</v>
      </c>
      <c r="G537" s="41">
        <f>+F537*$G$6</f>
        <v>5.2</v>
      </c>
      <c r="H537" s="186">
        <f>+F537+G537</f>
        <v>45.2</v>
      </c>
      <c r="I537" s="164"/>
    </row>
    <row r="538" spans="1:11" ht="15.75" x14ac:dyDescent="0.25">
      <c r="A538" s="223"/>
      <c r="B538" s="9" t="s">
        <v>482</v>
      </c>
      <c r="C538" s="15">
        <v>0</v>
      </c>
      <c r="D538" s="15">
        <v>0</v>
      </c>
      <c r="E538" s="15">
        <v>0</v>
      </c>
      <c r="F538" s="15">
        <v>45</v>
      </c>
      <c r="G538" s="41">
        <f>+F538*$G$6</f>
        <v>5.8500000000000005</v>
      </c>
      <c r="H538" s="186">
        <f>+F538+G538</f>
        <v>50.85</v>
      </c>
      <c r="I538" s="164"/>
    </row>
    <row r="539" spans="1:11" ht="15.75" x14ac:dyDescent="0.25">
      <c r="A539" s="223"/>
      <c r="B539" s="9" t="s">
        <v>483</v>
      </c>
      <c r="C539" s="15">
        <v>35</v>
      </c>
      <c r="D539" s="15">
        <v>35</v>
      </c>
      <c r="E539" s="93">
        <v>35</v>
      </c>
      <c r="F539" s="93">
        <v>60</v>
      </c>
      <c r="G539" s="41">
        <f>+F539*$G$6</f>
        <v>7.8000000000000007</v>
      </c>
      <c r="H539" s="186">
        <f>+F539+G539</f>
        <v>67.8</v>
      </c>
      <c r="I539" s="164"/>
    </row>
    <row r="540" spans="1:11" ht="15.75" x14ac:dyDescent="0.25">
      <c r="A540" s="223"/>
      <c r="B540" s="9" t="s">
        <v>484</v>
      </c>
      <c r="C540" s="15">
        <v>0</v>
      </c>
      <c r="D540" s="15">
        <v>0</v>
      </c>
      <c r="E540" s="93">
        <v>0</v>
      </c>
      <c r="F540" s="93">
        <v>100</v>
      </c>
      <c r="G540" s="41">
        <f>+F540*$G$6</f>
        <v>13</v>
      </c>
      <c r="H540" s="186">
        <f>+F540+G540</f>
        <v>113</v>
      </c>
      <c r="I540" s="164"/>
    </row>
    <row r="541" spans="1:11" ht="15.75" x14ac:dyDescent="0.25">
      <c r="A541" s="223"/>
      <c r="B541" s="9" t="s">
        <v>485</v>
      </c>
      <c r="C541" s="15">
        <v>0</v>
      </c>
      <c r="D541" s="15">
        <v>0</v>
      </c>
      <c r="E541" s="93">
        <v>0</v>
      </c>
      <c r="F541" s="93" t="s">
        <v>521</v>
      </c>
      <c r="G541" s="41"/>
      <c r="H541" s="186"/>
      <c r="I541" s="164"/>
    </row>
    <row r="542" spans="1:11" ht="15.75" x14ac:dyDescent="0.25">
      <c r="A542" s="223"/>
      <c r="B542" s="9"/>
      <c r="C542" s="15"/>
      <c r="D542" s="15"/>
      <c r="E542" s="93"/>
      <c r="F542" s="93"/>
      <c r="G542" s="41"/>
      <c r="H542" s="186"/>
      <c r="I542" s="164"/>
    </row>
    <row r="543" spans="1:11" ht="15.75" x14ac:dyDescent="0.25">
      <c r="A543" s="223"/>
      <c r="B543" s="9" t="s">
        <v>486</v>
      </c>
      <c r="C543" s="15">
        <v>0</v>
      </c>
      <c r="D543" s="15">
        <v>0</v>
      </c>
      <c r="E543" s="15">
        <v>0</v>
      </c>
      <c r="F543" s="15">
        <v>165</v>
      </c>
      <c r="G543" s="41">
        <f>+F543*$G$6</f>
        <v>21.45</v>
      </c>
      <c r="H543" s="186">
        <f>+F543+G543</f>
        <v>186.45</v>
      </c>
      <c r="I543" s="164"/>
    </row>
    <row r="544" spans="1:11" ht="15.75" x14ac:dyDescent="0.25">
      <c r="A544" s="223"/>
      <c r="B544" s="9" t="s">
        <v>487</v>
      </c>
      <c r="C544" s="15">
        <v>0</v>
      </c>
      <c r="D544" s="15">
        <v>0</v>
      </c>
      <c r="E544" s="15">
        <v>0</v>
      </c>
      <c r="F544" s="15">
        <v>192</v>
      </c>
      <c r="G544" s="41">
        <f>+F544*$G$6</f>
        <v>24.96</v>
      </c>
      <c r="H544" s="186">
        <f>+F544+G544</f>
        <v>216.96</v>
      </c>
      <c r="I544" s="164"/>
    </row>
    <row r="545" spans="1:9" ht="15.75" x14ac:dyDescent="0.25">
      <c r="A545" s="223"/>
      <c r="B545" s="9" t="s">
        <v>488</v>
      </c>
      <c r="C545" s="15">
        <v>100</v>
      </c>
      <c r="D545" s="15">
        <v>100</v>
      </c>
      <c r="E545" s="93">
        <v>100</v>
      </c>
      <c r="F545" s="93">
        <v>275</v>
      </c>
      <c r="G545" s="41">
        <f>+F545*$G$6</f>
        <v>35.75</v>
      </c>
      <c r="H545" s="186">
        <f>+F545+G545</f>
        <v>310.75</v>
      </c>
      <c r="I545" s="164"/>
    </row>
    <row r="546" spans="1:9" ht="15.75" x14ac:dyDescent="0.25">
      <c r="A546" s="223"/>
      <c r="B546" s="9" t="s">
        <v>489</v>
      </c>
      <c r="C546" s="15">
        <v>0</v>
      </c>
      <c r="D546" s="15">
        <v>0</v>
      </c>
      <c r="E546" s="93">
        <v>0</v>
      </c>
      <c r="F546" s="93">
        <v>330</v>
      </c>
      <c r="G546" s="41">
        <f>+F546*$G$6</f>
        <v>42.9</v>
      </c>
      <c r="H546" s="186">
        <f>+F546+G546</f>
        <v>372.9</v>
      </c>
      <c r="I546" s="164"/>
    </row>
    <row r="547" spans="1:9" ht="15.75" x14ac:dyDescent="0.25">
      <c r="A547" s="223"/>
      <c r="B547" s="9" t="s">
        <v>490</v>
      </c>
      <c r="C547" s="15">
        <v>0</v>
      </c>
      <c r="D547" s="15">
        <v>0</v>
      </c>
      <c r="E547" s="93">
        <v>0</v>
      </c>
      <c r="F547" s="93" t="s">
        <v>521</v>
      </c>
      <c r="G547" s="41"/>
      <c r="H547" s="186"/>
      <c r="I547" s="164"/>
    </row>
    <row r="548" spans="1:9" x14ac:dyDescent="0.25">
      <c r="A548" s="223"/>
      <c r="B548" s="164"/>
      <c r="C548" s="146"/>
      <c r="D548" s="146"/>
      <c r="E548" s="146"/>
      <c r="F548" s="146"/>
      <c r="G548" s="146"/>
      <c r="H548" s="223"/>
      <c r="I548" s="164"/>
    </row>
    <row r="549" spans="1:9" ht="15.75" x14ac:dyDescent="0.25">
      <c r="A549" s="195"/>
      <c r="B549" s="9" t="s">
        <v>494</v>
      </c>
      <c r="C549" s="15">
        <v>0</v>
      </c>
      <c r="D549" s="15">
        <v>0</v>
      </c>
      <c r="E549" s="15">
        <v>0</v>
      </c>
      <c r="F549" s="15">
        <v>2.2000000000000002</v>
      </c>
      <c r="G549" s="41">
        <f>+F549*$G$6</f>
        <v>0.28600000000000003</v>
      </c>
      <c r="H549" s="186">
        <f>+F549+G549</f>
        <v>2.4860000000000002</v>
      </c>
      <c r="I549" s="9"/>
    </row>
    <row r="550" spans="1:9" ht="15.75" x14ac:dyDescent="0.25">
      <c r="A550" s="195"/>
      <c r="B550" s="9" t="s">
        <v>495</v>
      </c>
      <c r="C550" s="15">
        <v>0</v>
      </c>
      <c r="D550" s="15">
        <v>0</v>
      </c>
      <c r="E550" s="15">
        <v>0</v>
      </c>
      <c r="F550" s="15">
        <v>4.4000000000000004</v>
      </c>
      <c r="G550" s="41">
        <f>+F550*$G$6</f>
        <v>0.57200000000000006</v>
      </c>
      <c r="H550" s="186">
        <f>+F550+G550</f>
        <v>4.9720000000000004</v>
      </c>
      <c r="I550" s="9"/>
    </row>
    <row r="551" spans="1:9" ht="15.75" x14ac:dyDescent="0.25">
      <c r="A551" s="223"/>
      <c r="B551" s="9" t="s">
        <v>496</v>
      </c>
      <c r="C551" s="15">
        <v>0</v>
      </c>
      <c r="D551" s="15">
        <v>0</v>
      </c>
      <c r="E551" s="15">
        <v>0</v>
      </c>
      <c r="F551" s="15">
        <v>6.6</v>
      </c>
      <c r="G551" s="41">
        <f>+F551*$G$6</f>
        <v>0.85799999999999998</v>
      </c>
      <c r="H551" s="186">
        <f>+F551+G551</f>
        <v>7.4579999999999993</v>
      </c>
      <c r="I551" s="164"/>
    </row>
    <row r="552" spans="1:9" ht="15.75" x14ac:dyDescent="0.25">
      <c r="A552" s="223"/>
      <c r="B552" s="9" t="s">
        <v>497</v>
      </c>
      <c r="C552" s="15">
        <v>0</v>
      </c>
      <c r="D552" s="15">
        <v>0</v>
      </c>
      <c r="E552" s="15">
        <v>0</v>
      </c>
      <c r="F552" s="15">
        <v>11</v>
      </c>
      <c r="G552" s="41">
        <f>+F552*$G$6</f>
        <v>1.4300000000000002</v>
      </c>
      <c r="H552" s="186">
        <f>+F552+G552</f>
        <v>12.43</v>
      </c>
      <c r="I552" s="164"/>
    </row>
    <row r="553" spans="1:9" ht="15.75" x14ac:dyDescent="0.25">
      <c r="A553" s="223"/>
      <c r="B553" s="9" t="s">
        <v>498</v>
      </c>
      <c r="C553" s="15">
        <v>0</v>
      </c>
      <c r="D553" s="15">
        <v>0</v>
      </c>
      <c r="E553" s="15">
        <v>0</v>
      </c>
      <c r="F553" s="15" t="s">
        <v>521</v>
      </c>
      <c r="G553" s="41"/>
      <c r="H553" s="186"/>
      <c r="I553" s="164"/>
    </row>
    <row r="554" spans="1:9" x14ac:dyDescent="0.25">
      <c r="A554" s="223"/>
      <c r="B554" s="164"/>
      <c r="C554" s="146"/>
      <c r="D554" s="146"/>
      <c r="E554" s="146"/>
      <c r="F554" s="146"/>
      <c r="G554" s="147"/>
      <c r="H554" s="147"/>
      <c r="I554" s="164"/>
    </row>
    <row r="555" spans="1:9" ht="15.75" x14ac:dyDescent="0.25">
      <c r="A555" s="223"/>
      <c r="B555" s="9" t="s">
        <v>499</v>
      </c>
      <c r="C555" s="15">
        <v>0</v>
      </c>
      <c r="D555" s="15">
        <v>0</v>
      </c>
      <c r="E555" s="15">
        <v>0</v>
      </c>
      <c r="F555" s="15">
        <v>55</v>
      </c>
      <c r="G555" s="41">
        <f>+F555*$G$6</f>
        <v>7.15</v>
      </c>
      <c r="H555" s="186">
        <f>+F555+G555</f>
        <v>62.15</v>
      </c>
      <c r="I555" s="164"/>
    </row>
    <row r="556" spans="1:9" ht="15.75" x14ac:dyDescent="0.25">
      <c r="A556" s="223"/>
      <c r="B556" s="9" t="s">
        <v>500</v>
      </c>
      <c r="C556" s="15">
        <v>0</v>
      </c>
      <c r="D556" s="15">
        <v>0</v>
      </c>
      <c r="E556" s="15">
        <v>0</v>
      </c>
      <c r="F556" s="15">
        <v>66</v>
      </c>
      <c r="G556" s="41">
        <f>+F556*$G$6</f>
        <v>8.58</v>
      </c>
      <c r="H556" s="186">
        <f>+F556+G556</f>
        <v>74.58</v>
      </c>
      <c r="I556" s="164"/>
    </row>
    <row r="557" spans="1:9" ht="15.75" x14ac:dyDescent="0.25">
      <c r="A557" s="223"/>
      <c r="B557" s="9" t="s">
        <v>501</v>
      </c>
      <c r="C557" s="15">
        <v>0</v>
      </c>
      <c r="D557" s="15">
        <v>0</v>
      </c>
      <c r="E557" s="15">
        <v>0</v>
      </c>
      <c r="F557" s="15">
        <v>82.5</v>
      </c>
      <c r="G557" s="41">
        <f>+F557*$G$6</f>
        <v>10.725</v>
      </c>
      <c r="H557" s="186">
        <f>+F557+G557</f>
        <v>93.224999999999994</v>
      </c>
      <c r="I557" s="164"/>
    </row>
    <row r="558" spans="1:9" ht="15.75" x14ac:dyDescent="0.25">
      <c r="A558" s="223"/>
      <c r="B558" s="9" t="s">
        <v>502</v>
      </c>
      <c r="C558" s="15">
        <v>0</v>
      </c>
      <c r="D558" s="15">
        <v>0</v>
      </c>
      <c r="E558" s="15">
        <v>0</v>
      </c>
      <c r="F558" s="15">
        <v>165</v>
      </c>
      <c r="G558" s="41">
        <f>+F558*$G$6</f>
        <v>21.45</v>
      </c>
      <c r="H558" s="186">
        <f>+F558+G558</f>
        <v>186.45</v>
      </c>
      <c r="I558" s="164"/>
    </row>
    <row r="559" spans="1:9" ht="15.75" x14ac:dyDescent="0.25">
      <c r="A559" s="223"/>
      <c r="B559" s="9" t="s">
        <v>503</v>
      </c>
      <c r="C559" s="15">
        <v>0</v>
      </c>
      <c r="D559" s="15">
        <v>0</v>
      </c>
      <c r="E559" s="15">
        <v>0</v>
      </c>
      <c r="F559" s="15" t="s">
        <v>521</v>
      </c>
      <c r="G559" s="41"/>
      <c r="H559" s="186"/>
      <c r="I559" s="164"/>
    </row>
    <row r="560" spans="1:9" ht="15.75" x14ac:dyDescent="0.25">
      <c r="A560" s="223"/>
      <c r="B560" s="9"/>
      <c r="C560" s="15"/>
      <c r="D560" s="15"/>
      <c r="E560" s="93"/>
      <c r="F560" s="93"/>
      <c r="G560" s="41"/>
      <c r="H560" s="186"/>
      <c r="I560" s="164"/>
    </row>
    <row r="561" spans="1:9" ht="15.75" x14ac:dyDescent="0.25">
      <c r="A561" s="223"/>
      <c r="B561" s="9" t="s">
        <v>504</v>
      </c>
      <c r="C561" s="15">
        <v>0</v>
      </c>
      <c r="D561" s="15">
        <v>0</v>
      </c>
      <c r="E561" s="15">
        <v>0</v>
      </c>
      <c r="F561" s="15">
        <v>220</v>
      </c>
      <c r="G561" s="41">
        <f>+F561*$G$6</f>
        <v>28.6</v>
      </c>
      <c r="H561" s="186">
        <f>+F561+G561</f>
        <v>248.6</v>
      </c>
      <c r="I561" s="164"/>
    </row>
    <row r="562" spans="1:9" ht="15.75" x14ac:dyDescent="0.25">
      <c r="A562" s="223"/>
      <c r="B562" s="9" t="s">
        <v>505</v>
      </c>
      <c r="C562" s="15">
        <v>0</v>
      </c>
      <c r="D562" s="15">
        <v>0</v>
      </c>
      <c r="E562" s="15">
        <v>0</v>
      </c>
      <c r="F562" s="15">
        <v>247.5</v>
      </c>
      <c r="G562" s="41">
        <f>+F562*$G$6</f>
        <v>32.175000000000004</v>
      </c>
      <c r="H562" s="186">
        <f>+F562+G562</f>
        <v>279.67500000000001</v>
      </c>
      <c r="I562" s="164"/>
    </row>
    <row r="563" spans="1:9" ht="15.75" x14ac:dyDescent="0.25">
      <c r="A563" s="223"/>
      <c r="B563" s="9" t="s">
        <v>506</v>
      </c>
      <c r="C563" s="15">
        <v>0</v>
      </c>
      <c r="D563" s="15">
        <v>0</v>
      </c>
      <c r="E563" s="15">
        <v>0</v>
      </c>
      <c r="F563" s="15">
        <v>302.5</v>
      </c>
      <c r="G563" s="41">
        <f>+F563*$G$6</f>
        <v>39.325000000000003</v>
      </c>
      <c r="H563" s="186">
        <f>+F563+G563</f>
        <v>341.82499999999999</v>
      </c>
      <c r="I563" s="164"/>
    </row>
    <row r="564" spans="1:9" ht="15.75" x14ac:dyDescent="0.25">
      <c r="A564" s="223"/>
      <c r="B564" s="9" t="s">
        <v>507</v>
      </c>
      <c r="C564" s="15">
        <v>0</v>
      </c>
      <c r="D564" s="15">
        <v>0</v>
      </c>
      <c r="E564" s="15">
        <v>0</v>
      </c>
      <c r="F564" s="15">
        <v>385</v>
      </c>
      <c r="G564" s="41">
        <f>+F564*$G$6</f>
        <v>50.050000000000004</v>
      </c>
      <c r="H564" s="186">
        <f>+F564+G564</f>
        <v>435.05</v>
      </c>
      <c r="I564" s="164"/>
    </row>
    <row r="565" spans="1:9" ht="15.75" x14ac:dyDescent="0.25">
      <c r="A565" s="223"/>
      <c r="B565" s="9" t="s">
        <v>508</v>
      </c>
      <c r="C565" s="15">
        <v>0</v>
      </c>
      <c r="D565" s="15">
        <v>0</v>
      </c>
      <c r="E565" s="15">
        <v>0</v>
      </c>
      <c r="F565" s="15" t="s">
        <v>521</v>
      </c>
      <c r="G565" s="41"/>
      <c r="H565" s="186"/>
      <c r="I565" s="164"/>
    </row>
    <row r="566" spans="1:9" x14ac:dyDescent="0.25">
      <c r="A566" s="223"/>
      <c r="B566" s="164"/>
      <c r="C566" s="146"/>
      <c r="D566" s="146"/>
      <c r="E566" s="146"/>
      <c r="F566" s="146"/>
      <c r="G566" s="146"/>
      <c r="H566" s="223"/>
      <c r="I566" s="164"/>
    </row>
    <row r="567" spans="1:9" ht="15.75" x14ac:dyDescent="0.25">
      <c r="A567" s="223"/>
      <c r="B567" s="57" t="s">
        <v>509</v>
      </c>
      <c r="C567" s="15"/>
      <c r="D567" s="15"/>
      <c r="E567" s="15"/>
      <c r="F567" s="15"/>
      <c r="G567" s="41"/>
      <c r="H567" s="186"/>
      <c r="I567" s="164"/>
    </row>
    <row r="568" spans="1:9" ht="15.75" x14ac:dyDescent="0.25">
      <c r="A568" s="223"/>
      <c r="B568" s="9" t="s">
        <v>510</v>
      </c>
      <c r="C568" s="15">
        <v>0</v>
      </c>
      <c r="D568" s="15">
        <v>0</v>
      </c>
      <c r="E568" s="15">
        <v>0</v>
      </c>
      <c r="F568" s="15">
        <v>27.5</v>
      </c>
      <c r="G568" s="41">
        <f>+F568*$G$6</f>
        <v>3.5750000000000002</v>
      </c>
      <c r="H568" s="186">
        <f>+F568+G568</f>
        <v>31.074999999999999</v>
      </c>
      <c r="I568" s="164"/>
    </row>
    <row r="569" spans="1:9" ht="15.75" x14ac:dyDescent="0.25">
      <c r="A569" s="223"/>
      <c r="B569" s="9" t="s">
        <v>511</v>
      </c>
      <c r="C569" s="15">
        <v>0</v>
      </c>
      <c r="D569" s="15">
        <v>0</v>
      </c>
      <c r="E569" s="15">
        <v>0</v>
      </c>
      <c r="F569" s="15">
        <v>55</v>
      </c>
      <c r="G569" s="41">
        <f>+F569*$G$6</f>
        <v>7.15</v>
      </c>
      <c r="H569" s="186">
        <f>+F569+G569</f>
        <v>62.15</v>
      </c>
      <c r="I569" s="164"/>
    </row>
    <row r="570" spans="1:9" ht="15.75" x14ac:dyDescent="0.25">
      <c r="A570" s="223"/>
      <c r="B570" s="9" t="s">
        <v>512</v>
      </c>
      <c r="C570" s="15">
        <v>0</v>
      </c>
      <c r="D570" s="15">
        <v>0</v>
      </c>
      <c r="E570" s="15">
        <v>0</v>
      </c>
      <c r="F570" s="15">
        <v>99</v>
      </c>
      <c r="G570" s="41">
        <f>+F570*$G$6</f>
        <v>12.870000000000001</v>
      </c>
      <c r="H570" s="186">
        <f>+F570+G570</f>
        <v>111.87</v>
      </c>
      <c r="I570" s="164"/>
    </row>
    <row r="571" spans="1:9" ht="15.75" x14ac:dyDescent="0.25">
      <c r="A571" s="223"/>
      <c r="B571" s="9" t="s">
        <v>513</v>
      </c>
      <c r="C571" s="15">
        <v>0</v>
      </c>
      <c r="D571" s="15">
        <v>0</v>
      </c>
      <c r="E571" s="15">
        <v>0</v>
      </c>
      <c r="F571" s="15">
        <v>495</v>
      </c>
      <c r="G571" s="41">
        <f>+F571*$G$6</f>
        <v>64.350000000000009</v>
      </c>
      <c r="H571" s="186">
        <f>+F571+G571</f>
        <v>559.35</v>
      </c>
      <c r="I571" s="164"/>
    </row>
    <row r="572" spans="1:9" x14ac:dyDescent="0.25">
      <c r="A572" s="223"/>
      <c r="B572" s="164"/>
      <c r="C572" s="146"/>
      <c r="D572" s="146"/>
      <c r="E572" s="146"/>
      <c r="F572" s="146"/>
      <c r="G572" s="146"/>
      <c r="H572" s="223"/>
      <c r="I572" s="164"/>
    </row>
    <row r="573" spans="1:9" ht="15.75" x14ac:dyDescent="0.25">
      <c r="A573" s="223"/>
      <c r="B573" s="57" t="s">
        <v>514</v>
      </c>
      <c r="C573" s="15"/>
      <c r="D573" s="15"/>
      <c r="E573" s="15"/>
      <c r="F573" s="15"/>
      <c r="G573" s="41"/>
      <c r="H573" s="186"/>
      <c r="I573" s="164"/>
    </row>
    <row r="574" spans="1:9" ht="42.75" x14ac:dyDescent="0.25">
      <c r="A574" s="223"/>
      <c r="B574" s="9" t="s">
        <v>510</v>
      </c>
      <c r="C574" s="15">
        <v>0</v>
      </c>
      <c r="D574" s="15">
        <v>0</v>
      </c>
      <c r="E574" s="15">
        <v>0</v>
      </c>
      <c r="F574" s="15">
        <v>52.8</v>
      </c>
      <c r="G574" s="41">
        <f>+F574*$G$6</f>
        <v>6.8639999999999999</v>
      </c>
      <c r="H574" s="41">
        <f>+F574+G574</f>
        <v>59.663999999999994</v>
      </c>
      <c r="I574" s="225" t="s">
        <v>515</v>
      </c>
    </row>
    <row r="575" spans="1:9" ht="15.75" x14ac:dyDescent="0.25">
      <c r="A575" s="223"/>
      <c r="B575" s="9" t="s">
        <v>511</v>
      </c>
      <c r="C575" s="15">
        <v>0</v>
      </c>
      <c r="D575" s="15">
        <v>0</v>
      </c>
      <c r="E575" s="15">
        <v>0</v>
      </c>
      <c r="F575" s="15">
        <v>137.5</v>
      </c>
      <c r="G575" s="41">
        <f>+F575*$G$6</f>
        <v>17.875</v>
      </c>
      <c r="H575" s="186">
        <f>+F575+G575</f>
        <v>155.375</v>
      </c>
      <c r="I575" s="164"/>
    </row>
    <row r="576" spans="1:9" ht="15.75" x14ac:dyDescent="0.25">
      <c r="A576" s="223"/>
      <c r="B576" s="9" t="s">
        <v>512</v>
      </c>
      <c r="C576" s="15">
        <v>0</v>
      </c>
      <c r="D576" s="15">
        <v>0</v>
      </c>
      <c r="E576" s="15">
        <v>0</v>
      </c>
      <c r="F576" s="15">
        <v>275</v>
      </c>
      <c r="G576" s="41">
        <f>+F576*$G$6</f>
        <v>35.75</v>
      </c>
      <c r="H576" s="186">
        <f>+F576+G576</f>
        <v>310.75</v>
      </c>
      <c r="I576" s="164"/>
    </row>
    <row r="577" spans="1:9" ht="15.75" x14ac:dyDescent="0.25">
      <c r="A577" s="223"/>
      <c r="B577" s="9" t="s">
        <v>513</v>
      </c>
      <c r="C577" s="15">
        <v>0</v>
      </c>
      <c r="D577" s="15">
        <v>0</v>
      </c>
      <c r="E577" s="15">
        <v>0</v>
      </c>
      <c r="F577" s="15">
        <v>687.5</v>
      </c>
      <c r="G577" s="41">
        <f>+F577*$G$6</f>
        <v>89.375</v>
      </c>
      <c r="H577" s="186">
        <f>+F577+G577</f>
        <v>776.875</v>
      </c>
      <c r="I577" s="164"/>
    </row>
    <row r="578" spans="1:9" x14ac:dyDescent="0.25">
      <c r="A578" s="223"/>
      <c r="B578" s="164"/>
      <c r="C578" s="146"/>
      <c r="D578" s="146"/>
      <c r="E578" s="146"/>
      <c r="F578" s="146"/>
      <c r="G578" s="146"/>
      <c r="H578" s="223"/>
      <c r="I578" s="164"/>
    </row>
    <row r="579" spans="1:9" ht="15.75" x14ac:dyDescent="0.25">
      <c r="A579" s="223"/>
      <c r="B579" s="57" t="s">
        <v>516</v>
      </c>
      <c r="C579" s="15"/>
      <c r="D579" s="15"/>
      <c r="E579" s="15"/>
      <c r="F579" s="15"/>
      <c r="G579" s="41"/>
      <c r="H579" s="186"/>
      <c r="I579" s="164"/>
    </row>
    <row r="580" spans="1:9" ht="15.75" x14ac:dyDescent="0.25">
      <c r="A580" s="223"/>
      <c r="B580" s="9" t="s">
        <v>518</v>
      </c>
      <c r="C580" s="15">
        <v>0</v>
      </c>
      <c r="D580" s="15">
        <v>0</v>
      </c>
      <c r="E580" s="15">
        <v>0</v>
      </c>
      <c r="F580" s="15">
        <v>192.5</v>
      </c>
      <c r="G580" s="41">
        <f>+F580*$G$6</f>
        <v>25.025000000000002</v>
      </c>
      <c r="H580" s="186">
        <f>+F580+G580</f>
        <v>217.52500000000001</v>
      </c>
      <c r="I580" s="164"/>
    </row>
    <row r="581" spans="1:9" ht="15.75" x14ac:dyDescent="0.25">
      <c r="A581" s="223"/>
      <c r="B581" s="9" t="s">
        <v>519</v>
      </c>
      <c r="C581" s="15">
        <v>0</v>
      </c>
      <c r="D581" s="15">
        <v>0</v>
      </c>
      <c r="E581" s="15">
        <v>0</v>
      </c>
      <c r="F581" s="15">
        <v>192.5</v>
      </c>
      <c r="G581" s="41">
        <f>+F581*$G$6</f>
        <v>25.025000000000002</v>
      </c>
      <c r="H581" s="186">
        <f>+F581+G581</f>
        <v>217.52500000000001</v>
      </c>
      <c r="I581" s="164"/>
    </row>
    <row r="582" spans="1:9" ht="15.75" x14ac:dyDescent="0.25">
      <c r="A582" s="223"/>
      <c r="B582" s="9" t="s">
        <v>520</v>
      </c>
      <c r="C582" s="15">
        <v>0</v>
      </c>
      <c r="D582" s="15">
        <v>0</v>
      </c>
      <c r="E582" s="15">
        <v>0</v>
      </c>
      <c r="F582" s="15" t="s">
        <v>521</v>
      </c>
      <c r="G582" s="41"/>
      <c r="H582" s="186"/>
      <c r="I582" s="164"/>
    </row>
    <row r="583" spans="1:9" x14ac:dyDescent="0.25">
      <c r="A583" s="223"/>
      <c r="B583" s="164"/>
      <c r="C583" s="146"/>
      <c r="D583" s="146"/>
      <c r="E583" s="146"/>
      <c r="F583" s="146"/>
      <c r="G583" s="146"/>
      <c r="H583" s="223"/>
      <c r="I583" s="164"/>
    </row>
    <row r="584" spans="1:9" ht="15.75" x14ac:dyDescent="0.25">
      <c r="A584" s="223"/>
      <c r="B584" s="57" t="s">
        <v>517</v>
      </c>
      <c r="C584" s="15"/>
      <c r="D584" s="15"/>
      <c r="E584" s="15"/>
      <c r="F584" s="15"/>
      <c r="G584" s="41"/>
      <c r="H584" s="186"/>
      <c r="I584" s="164"/>
    </row>
    <row r="585" spans="1:9" ht="15.75" x14ac:dyDescent="0.25">
      <c r="A585" s="223"/>
      <c r="B585" s="9" t="s">
        <v>522</v>
      </c>
      <c r="C585" s="15">
        <v>0</v>
      </c>
      <c r="D585" s="15">
        <v>0</v>
      </c>
      <c r="E585" s="15">
        <v>0</v>
      </c>
      <c r="F585" s="15">
        <v>550</v>
      </c>
      <c r="G585" s="41">
        <f>+F585*$G$6</f>
        <v>71.5</v>
      </c>
      <c r="H585" s="186">
        <f>+F585+G585</f>
        <v>621.5</v>
      </c>
      <c r="I585" s="164"/>
    </row>
    <row r="586" spans="1:9" ht="15.75" x14ac:dyDescent="0.25">
      <c r="A586" s="223"/>
      <c r="B586" s="9" t="s">
        <v>523</v>
      </c>
      <c r="C586" s="15">
        <v>0</v>
      </c>
      <c r="D586" s="15">
        <v>0</v>
      </c>
      <c r="E586" s="15">
        <v>0</v>
      </c>
      <c r="F586" s="15">
        <v>770</v>
      </c>
      <c r="G586" s="41">
        <f>+F586*$G$6</f>
        <v>100.10000000000001</v>
      </c>
      <c r="H586" s="186">
        <f>+F586+G586</f>
        <v>870.1</v>
      </c>
      <c r="I586" s="164"/>
    </row>
    <row r="587" spans="1:9" ht="15.75" x14ac:dyDescent="0.25">
      <c r="A587" s="223"/>
      <c r="B587" s="9" t="s">
        <v>524</v>
      </c>
      <c r="C587" s="15">
        <v>0</v>
      </c>
      <c r="D587" s="15">
        <v>0</v>
      </c>
      <c r="E587" s="15">
        <v>0</v>
      </c>
      <c r="F587" s="15">
        <v>1100</v>
      </c>
      <c r="G587" s="41">
        <f>+F587*$G$6</f>
        <v>143</v>
      </c>
      <c r="H587" s="186">
        <f>+F587+G587</f>
        <v>1243</v>
      </c>
      <c r="I587" s="164"/>
    </row>
    <row r="588" spans="1:9" ht="15.75" x14ac:dyDescent="0.25">
      <c r="A588" s="223"/>
      <c r="B588" s="9" t="s">
        <v>525</v>
      </c>
      <c r="C588" s="15">
        <v>0</v>
      </c>
      <c r="D588" s="15">
        <v>0</v>
      </c>
      <c r="E588" s="15">
        <v>0</v>
      </c>
      <c r="F588" s="15" t="s">
        <v>521</v>
      </c>
      <c r="G588" s="41"/>
      <c r="H588" s="186"/>
      <c r="I588" s="164"/>
    </row>
    <row r="589" spans="1:9" x14ac:dyDescent="0.25">
      <c r="A589" s="223"/>
      <c r="B589" s="164"/>
      <c r="C589" s="146"/>
      <c r="D589" s="146"/>
      <c r="E589" s="146"/>
      <c r="F589" s="146"/>
      <c r="G589" s="146"/>
      <c r="H589" s="223"/>
      <c r="I589" s="164"/>
    </row>
  </sheetData>
  <mergeCells count="3">
    <mergeCell ref="A92:I92"/>
    <mergeCell ref="A122:I122"/>
    <mergeCell ref="G330:G337"/>
  </mergeCells>
  <pageMargins left="0.70866141732283472" right="0.70866141732283472" top="0.74803149606299213" bottom="0.74803149606299213" header="0.31496062992125984" footer="0.31496062992125984"/>
  <pageSetup scale="62" fitToHeight="0" orientation="landscape" r:id="rId1"/>
  <rowBreaks count="15" manualBreakCount="15">
    <brk id="100" max="8" man="1"/>
    <brk id="122" max="8" man="1"/>
    <brk id="159" max="8" man="1"/>
    <brk id="185" max="8" man="1"/>
    <brk id="225" max="8" man="1"/>
    <brk id="267" max="8" man="1"/>
    <brk id="292" max="8" man="1"/>
    <brk id="315" max="8" man="1"/>
    <brk id="338" max="8" man="1"/>
    <brk id="368" max="8" man="1"/>
    <brk id="414" max="8" man="1"/>
    <brk id="446" max="8" man="1"/>
    <brk id="463" max="8" man="1"/>
    <brk id="511" max="8" man="1"/>
    <brk id="560"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G367"/>
  <sheetViews>
    <sheetView zoomScale="70" zoomScaleNormal="70" zoomScaleSheetLayoutView="55" workbookViewId="0">
      <pane ySplit="3" topLeftCell="A289" activePane="bottomLeft" state="frozen"/>
      <selection pane="bottomLeft" activeCell="B5" sqref="B5"/>
    </sheetView>
  </sheetViews>
  <sheetFormatPr defaultRowHeight="15" x14ac:dyDescent="0.25"/>
  <cols>
    <col min="1" max="1" width="8.28515625" style="12" customWidth="1"/>
    <col min="2" max="2" width="81.85546875" style="13" customWidth="1"/>
    <col min="3" max="3" width="48.28515625" style="16" hidden="1" customWidth="1"/>
    <col min="4" max="4" width="50.5703125" style="16" hidden="1" customWidth="1"/>
    <col min="5" max="5" width="45.28515625" style="16" customWidth="1"/>
    <col min="6" max="6" width="40.140625" style="16" customWidth="1"/>
    <col min="7" max="7" width="16.85546875" style="17" customWidth="1"/>
    <col min="8" max="8" width="14.140625" style="12" bestFit="1" customWidth="1"/>
    <col min="9" max="9" width="52.7109375" style="13" customWidth="1"/>
    <col min="11" max="11" width="11.5703125" bestFit="1" customWidth="1"/>
  </cols>
  <sheetData>
    <row r="1" spans="1:17" ht="18" x14ac:dyDescent="0.25">
      <c r="A1" s="142" t="s">
        <v>566</v>
      </c>
    </row>
    <row r="2" spans="1:17" x14ac:dyDescent="0.25">
      <c r="A2" s="108"/>
    </row>
    <row r="3" spans="1:17" s="2" customFormat="1" ht="15.75" x14ac:dyDescent="0.25">
      <c r="A3" s="33" t="s">
        <v>190</v>
      </c>
      <c r="B3" s="18" t="s">
        <v>1</v>
      </c>
      <c r="C3" s="34">
        <v>2021</v>
      </c>
      <c r="D3" s="34">
        <v>2022</v>
      </c>
      <c r="E3" s="34">
        <v>2023</v>
      </c>
      <c r="F3" s="34">
        <v>2024</v>
      </c>
      <c r="G3" s="35" t="s">
        <v>2</v>
      </c>
      <c r="H3" s="36" t="s">
        <v>27</v>
      </c>
      <c r="I3" s="34" t="s">
        <v>162</v>
      </c>
      <c r="J3" s="1"/>
      <c r="K3" s="1"/>
      <c r="L3" s="1"/>
      <c r="M3" s="1"/>
      <c r="N3" s="1"/>
      <c r="O3" s="1"/>
      <c r="P3" s="1"/>
      <c r="Q3" s="1"/>
    </row>
    <row r="4" spans="1:17" s="2" customFormat="1" ht="15.75" x14ac:dyDescent="0.25">
      <c r="A4" s="21"/>
      <c r="B4" s="18"/>
      <c r="C4" s="19"/>
      <c r="D4" s="19"/>
      <c r="E4" s="19"/>
      <c r="F4" s="19"/>
      <c r="G4" s="20"/>
      <c r="H4" s="28"/>
      <c r="I4" s="35"/>
      <c r="J4" s="1"/>
      <c r="K4" s="1"/>
      <c r="L4" s="1"/>
      <c r="M4" s="1"/>
      <c r="N4" s="1"/>
      <c r="O4" s="1"/>
      <c r="P4" s="1"/>
      <c r="Q4" s="1"/>
    </row>
    <row r="5" spans="1:17" s="2" customFormat="1" ht="15.75" x14ac:dyDescent="0.25">
      <c r="A5" s="99" t="s">
        <v>420</v>
      </c>
      <c r="B5" s="29" t="s">
        <v>346</v>
      </c>
      <c r="C5" s="30"/>
      <c r="D5" s="30"/>
      <c r="E5" s="30"/>
      <c r="F5" s="30"/>
      <c r="G5" s="37">
        <v>0.13</v>
      </c>
      <c r="H5" s="32"/>
      <c r="I5" s="29"/>
      <c r="J5" s="1"/>
      <c r="K5" s="1"/>
      <c r="L5" s="1"/>
      <c r="M5" s="1"/>
      <c r="N5" s="1"/>
      <c r="O5" s="1"/>
      <c r="P5" s="1"/>
      <c r="Q5" s="1"/>
    </row>
    <row r="6" spans="1:17" s="2" customFormat="1" ht="15.75" x14ac:dyDescent="0.25">
      <c r="A6" s="98"/>
      <c r="B6" s="95"/>
      <c r="C6" s="26"/>
      <c r="D6" s="26"/>
      <c r="E6" s="26"/>
      <c r="F6" s="26"/>
      <c r="G6" s="38"/>
      <c r="H6" s="39"/>
      <c r="I6" s="42"/>
      <c r="J6" s="1"/>
      <c r="K6" s="1"/>
      <c r="L6" s="1"/>
      <c r="M6" s="1"/>
      <c r="N6" s="1"/>
      <c r="O6" s="1"/>
      <c r="P6" s="1"/>
      <c r="Q6" s="1"/>
    </row>
    <row r="7" spans="1:17" s="2" customFormat="1" ht="15.75" x14ac:dyDescent="0.25">
      <c r="A7" s="99" t="s">
        <v>24</v>
      </c>
      <c r="B7" s="29" t="s">
        <v>25</v>
      </c>
      <c r="C7" s="30"/>
      <c r="D7" s="30"/>
      <c r="E7" s="30"/>
      <c r="F7" s="30"/>
      <c r="G7" s="46"/>
      <c r="H7" s="47"/>
      <c r="I7" s="29" t="s">
        <v>28</v>
      </c>
      <c r="J7" s="1"/>
      <c r="K7" s="1"/>
      <c r="L7" s="1"/>
      <c r="M7" s="1"/>
      <c r="N7" s="1"/>
      <c r="O7" s="1"/>
      <c r="P7" s="1"/>
      <c r="Q7" s="1"/>
    </row>
    <row r="8" spans="1:17" s="2" customFormat="1" ht="15.75" x14ac:dyDescent="0.25">
      <c r="A8" s="100"/>
      <c r="B8" s="18"/>
      <c r="C8" s="19"/>
      <c r="D8" s="19"/>
      <c r="E8" s="19"/>
      <c r="F8" s="19"/>
      <c r="G8" s="20"/>
      <c r="H8" s="21"/>
      <c r="I8" s="18"/>
      <c r="J8" s="1"/>
      <c r="K8" s="1"/>
      <c r="L8" s="1"/>
      <c r="M8" s="1"/>
      <c r="N8" s="1"/>
      <c r="O8" s="1"/>
      <c r="P8" s="1"/>
      <c r="Q8" s="1"/>
    </row>
    <row r="9" spans="1:17" s="2" customFormat="1" ht="15.75" x14ac:dyDescent="0.25">
      <c r="A9" s="101"/>
      <c r="B9" s="22" t="s">
        <v>29</v>
      </c>
      <c r="C9" s="23">
        <v>50</v>
      </c>
      <c r="D9" s="23">
        <v>50</v>
      </c>
      <c r="E9" s="23"/>
      <c r="F9" s="23"/>
      <c r="G9" s="24"/>
      <c r="H9" s="25"/>
      <c r="I9" s="22"/>
      <c r="J9" s="1"/>
      <c r="K9" s="1"/>
      <c r="L9" s="1"/>
      <c r="M9" s="1"/>
      <c r="N9" s="1"/>
      <c r="O9" s="1"/>
      <c r="P9" s="1"/>
      <c r="Q9" s="1"/>
    </row>
    <row r="10" spans="1:17" s="2" customFormat="1" ht="15.75" x14ac:dyDescent="0.25">
      <c r="A10" s="101"/>
      <c r="B10" s="14" t="s">
        <v>30</v>
      </c>
      <c r="C10" s="26"/>
      <c r="D10" s="26"/>
      <c r="E10" s="41">
        <v>50</v>
      </c>
      <c r="F10" s="41">
        <v>50</v>
      </c>
      <c r="G10" s="38">
        <f>+C10*$G$5</f>
        <v>0</v>
      </c>
      <c r="H10" s="39">
        <f>F10+G10</f>
        <v>50</v>
      </c>
      <c r="I10" s="14"/>
      <c r="J10" s="1"/>
      <c r="K10" s="1"/>
      <c r="L10" s="1"/>
      <c r="M10" s="1"/>
      <c r="N10" s="1"/>
      <c r="O10" s="1"/>
      <c r="P10" s="1"/>
      <c r="Q10" s="1"/>
    </row>
    <row r="11" spans="1:17" s="2" customFormat="1" ht="15.75" x14ac:dyDescent="0.25">
      <c r="A11" s="101"/>
      <c r="B11" s="18"/>
      <c r="C11" s="26"/>
      <c r="D11" s="26"/>
      <c r="E11" s="26"/>
      <c r="F11" s="26"/>
      <c r="G11" s="27"/>
      <c r="H11" s="28"/>
      <c r="I11" s="14"/>
      <c r="J11" s="1"/>
      <c r="K11" s="1"/>
      <c r="L11" s="1"/>
      <c r="M11" s="1"/>
      <c r="N11" s="1"/>
      <c r="O11" s="1"/>
      <c r="P11" s="1"/>
      <c r="Q11" s="1"/>
    </row>
    <row r="12" spans="1:17" s="2" customFormat="1" ht="15.75" x14ac:dyDescent="0.25">
      <c r="A12" s="102" t="s">
        <v>31</v>
      </c>
      <c r="B12" s="29" t="s">
        <v>194</v>
      </c>
      <c r="C12" s="30"/>
      <c r="D12" s="30"/>
      <c r="E12" s="30"/>
      <c r="F12" s="30"/>
      <c r="G12" s="31"/>
      <c r="H12" s="32"/>
      <c r="I12" s="29"/>
      <c r="J12" s="1"/>
      <c r="K12" s="1"/>
      <c r="L12" s="1"/>
      <c r="M12" s="1"/>
      <c r="N12" s="1"/>
      <c r="O12" s="1"/>
      <c r="P12" s="1"/>
      <c r="Q12" s="1"/>
    </row>
    <row r="13" spans="1:17" s="2" customFormat="1" ht="15.75" x14ac:dyDescent="0.25">
      <c r="A13" s="100"/>
      <c r="B13" s="18"/>
      <c r="C13" s="19"/>
      <c r="D13" s="19"/>
      <c r="E13" s="19"/>
      <c r="F13" s="19"/>
      <c r="G13" s="27"/>
      <c r="H13" s="28"/>
      <c r="I13" s="18"/>
      <c r="J13" s="1"/>
      <c r="K13" s="1"/>
      <c r="L13" s="1"/>
      <c r="M13" s="1"/>
      <c r="N13" s="1"/>
      <c r="O13" s="1"/>
      <c r="P13" s="1"/>
      <c r="Q13" s="1"/>
    </row>
    <row r="14" spans="1:17" s="2" customFormat="1" ht="15.75" x14ac:dyDescent="0.25">
      <c r="A14" s="100"/>
      <c r="B14" s="18" t="s">
        <v>358</v>
      </c>
      <c r="C14" s="19"/>
      <c r="D14" s="19"/>
      <c r="E14" s="19"/>
      <c r="F14" s="19"/>
      <c r="G14" s="27"/>
      <c r="H14" s="28"/>
      <c r="I14" s="18"/>
      <c r="J14" s="1"/>
      <c r="K14" s="1"/>
      <c r="L14" s="1"/>
      <c r="M14" s="1"/>
      <c r="N14" s="1"/>
      <c r="O14" s="1"/>
      <c r="P14" s="1"/>
      <c r="Q14" s="1"/>
    </row>
    <row r="15" spans="1:17" s="2" customFormat="1" ht="15.75" x14ac:dyDescent="0.25">
      <c r="A15" s="103"/>
      <c r="B15" s="18"/>
      <c r="C15" s="26"/>
      <c r="D15" s="26"/>
      <c r="E15" s="26"/>
      <c r="F15" s="26"/>
      <c r="G15" s="27"/>
      <c r="H15" s="28"/>
      <c r="I15" s="14"/>
      <c r="J15" s="1"/>
      <c r="K15" s="1"/>
      <c r="L15" s="1"/>
      <c r="M15" s="1"/>
      <c r="N15" s="1"/>
      <c r="O15" s="1"/>
      <c r="P15" s="1"/>
      <c r="Q15" s="1"/>
    </row>
    <row r="16" spans="1:17" s="2" customFormat="1" ht="15.75" x14ac:dyDescent="0.25">
      <c r="A16" s="102" t="s">
        <v>32</v>
      </c>
      <c r="B16" s="29" t="s">
        <v>195</v>
      </c>
      <c r="C16" s="30"/>
      <c r="D16" s="30"/>
      <c r="E16" s="30"/>
      <c r="F16" s="30"/>
      <c r="G16" s="31"/>
      <c r="H16" s="32"/>
      <c r="I16" s="29" t="s">
        <v>357</v>
      </c>
      <c r="J16" s="1"/>
      <c r="K16" s="1"/>
      <c r="L16" s="1"/>
      <c r="M16" s="1"/>
      <c r="N16" s="1"/>
      <c r="O16" s="1"/>
      <c r="P16" s="1"/>
      <c r="Q16" s="1"/>
    </row>
    <row r="17" spans="1:17" s="2" customFormat="1" ht="15.75" x14ac:dyDescent="0.25">
      <c r="A17" s="100"/>
      <c r="B17" s="18"/>
      <c r="C17" s="19"/>
      <c r="D17" s="19"/>
      <c r="E17" s="19"/>
      <c r="F17" s="19"/>
      <c r="G17" s="27"/>
      <c r="H17" s="28"/>
      <c r="I17" s="18"/>
      <c r="J17" s="1"/>
      <c r="K17" s="1"/>
      <c r="L17" s="1"/>
      <c r="M17" s="1"/>
      <c r="N17" s="1"/>
      <c r="O17" s="1"/>
      <c r="P17" s="1"/>
      <c r="Q17" s="1"/>
    </row>
    <row r="18" spans="1:17" s="2" customFormat="1" ht="15.75" x14ac:dyDescent="0.25">
      <c r="A18" s="101"/>
      <c r="B18" s="14" t="s">
        <v>33</v>
      </c>
      <c r="C18" s="41">
        <v>15</v>
      </c>
      <c r="D18" s="41">
        <v>15</v>
      </c>
      <c r="E18" s="41">
        <v>15</v>
      </c>
      <c r="F18" s="41">
        <v>15</v>
      </c>
      <c r="G18" s="38">
        <v>0</v>
      </c>
      <c r="H18" s="39">
        <f>F18+G18</f>
        <v>15</v>
      </c>
      <c r="I18" s="14"/>
      <c r="J18" s="1"/>
      <c r="K18" s="1"/>
      <c r="L18" s="1"/>
      <c r="M18" s="1"/>
      <c r="N18" s="1"/>
      <c r="O18" s="1"/>
      <c r="P18" s="1"/>
      <c r="Q18" s="1"/>
    </row>
    <row r="19" spans="1:17" s="2" customFormat="1" ht="15.75" x14ac:dyDescent="0.25">
      <c r="A19" s="101"/>
      <c r="B19" s="14" t="s">
        <v>34</v>
      </c>
      <c r="C19" s="41">
        <v>20</v>
      </c>
      <c r="D19" s="41">
        <v>20</v>
      </c>
      <c r="E19" s="41">
        <v>20</v>
      </c>
      <c r="F19" s="41">
        <v>20</v>
      </c>
      <c r="G19" s="38">
        <v>0</v>
      </c>
      <c r="H19" s="39">
        <f>F19+G19</f>
        <v>20</v>
      </c>
      <c r="I19" s="42"/>
      <c r="J19" s="1"/>
      <c r="K19" s="1"/>
      <c r="L19" s="1"/>
      <c r="M19" s="1"/>
      <c r="N19" s="1"/>
      <c r="O19" s="1"/>
      <c r="P19" s="1"/>
      <c r="Q19" s="1"/>
    </row>
    <row r="20" spans="1:17" s="2" customFormat="1" ht="15.75" x14ac:dyDescent="0.25">
      <c r="A20" s="101"/>
      <c r="B20" s="14" t="s">
        <v>35</v>
      </c>
      <c r="C20" s="41">
        <v>50</v>
      </c>
      <c r="D20" s="41">
        <v>50</v>
      </c>
      <c r="E20" s="41">
        <v>50</v>
      </c>
      <c r="F20" s="41">
        <v>50</v>
      </c>
      <c r="G20" s="38">
        <v>0</v>
      </c>
      <c r="H20" s="39">
        <f>F20+G20</f>
        <v>50</v>
      </c>
      <c r="I20" s="42"/>
      <c r="J20" s="1"/>
      <c r="K20" s="1"/>
      <c r="L20" s="1"/>
      <c r="M20" s="1"/>
      <c r="N20" s="1"/>
      <c r="O20" s="1"/>
      <c r="P20" s="1"/>
      <c r="Q20" s="1"/>
    </row>
    <row r="21" spans="1:17" s="2" customFormat="1" ht="15.75" x14ac:dyDescent="0.25">
      <c r="A21" s="101"/>
      <c r="B21" s="14" t="s">
        <v>36</v>
      </c>
      <c r="C21" s="41">
        <v>75</v>
      </c>
      <c r="D21" s="41">
        <v>75</v>
      </c>
      <c r="E21" s="41">
        <v>75</v>
      </c>
      <c r="F21" s="41">
        <v>75</v>
      </c>
      <c r="G21" s="38">
        <v>0</v>
      </c>
      <c r="H21" s="39">
        <f>F21+G21</f>
        <v>75</v>
      </c>
      <c r="I21" s="42"/>
      <c r="J21" s="1"/>
      <c r="K21" s="1"/>
      <c r="L21" s="1"/>
      <c r="M21" s="1"/>
      <c r="N21" s="1"/>
      <c r="O21" s="1"/>
      <c r="P21" s="1"/>
      <c r="Q21" s="1"/>
    </row>
    <row r="22" spans="1:17" s="2" customFormat="1" ht="15.75" x14ac:dyDescent="0.25">
      <c r="A22" s="101"/>
      <c r="B22" s="14" t="s">
        <v>37</v>
      </c>
      <c r="C22" s="41">
        <v>5</v>
      </c>
      <c r="D22" s="41">
        <v>5</v>
      </c>
      <c r="E22" s="41">
        <v>5</v>
      </c>
      <c r="F22" s="41">
        <v>5</v>
      </c>
      <c r="G22" s="38">
        <v>0</v>
      </c>
      <c r="H22" s="39">
        <f>F22+G22</f>
        <v>5</v>
      </c>
      <c r="I22" s="14"/>
      <c r="J22" s="1"/>
      <c r="K22" s="1"/>
      <c r="L22" s="1"/>
      <c r="M22" s="1"/>
      <c r="N22" s="1"/>
      <c r="O22" s="1"/>
      <c r="P22" s="1"/>
      <c r="Q22" s="1"/>
    </row>
    <row r="23" spans="1:17" s="2" customFormat="1" ht="15.75" x14ac:dyDescent="0.25">
      <c r="A23" s="101"/>
      <c r="B23" s="18"/>
      <c r="C23" s="26"/>
      <c r="D23" s="26"/>
      <c r="E23" s="26"/>
      <c r="F23" s="26"/>
      <c r="G23" s="38"/>
      <c r="H23" s="39"/>
      <c r="I23" s="42"/>
      <c r="J23" s="1"/>
      <c r="K23" s="1"/>
      <c r="L23" s="1"/>
      <c r="M23" s="1"/>
      <c r="N23" s="1"/>
      <c r="O23" s="1"/>
      <c r="P23" s="1"/>
      <c r="Q23" s="1"/>
    </row>
    <row r="24" spans="1:17" s="2" customFormat="1" ht="15.75" x14ac:dyDescent="0.25">
      <c r="A24" s="102" t="s">
        <v>38</v>
      </c>
      <c r="B24" s="29" t="s">
        <v>39</v>
      </c>
      <c r="C24" s="30"/>
      <c r="D24" s="30"/>
      <c r="E24" s="30"/>
      <c r="F24" s="30"/>
      <c r="G24" s="46"/>
      <c r="H24" s="49"/>
      <c r="I24" s="29"/>
      <c r="J24" s="1"/>
      <c r="K24" s="1"/>
      <c r="L24" s="1"/>
      <c r="M24" s="1"/>
      <c r="N24" s="1"/>
      <c r="O24" s="1"/>
      <c r="P24" s="1"/>
      <c r="Q24" s="1"/>
    </row>
    <row r="25" spans="1:17" s="2" customFormat="1" ht="15.75" x14ac:dyDescent="0.25">
      <c r="A25" s="100"/>
      <c r="B25" s="18"/>
      <c r="C25" s="19"/>
      <c r="D25" s="19"/>
      <c r="E25" s="19"/>
      <c r="F25" s="19"/>
      <c r="G25" s="27"/>
      <c r="H25" s="28"/>
      <c r="I25" s="110"/>
      <c r="J25" s="1"/>
      <c r="K25" s="1"/>
      <c r="L25" s="1"/>
      <c r="M25" s="1"/>
      <c r="N25" s="1"/>
      <c r="O25" s="1"/>
      <c r="P25" s="1"/>
      <c r="Q25" s="1"/>
    </row>
    <row r="26" spans="1:17" s="2" customFormat="1" ht="15.75" x14ac:dyDescent="0.25">
      <c r="A26" s="101"/>
      <c r="B26" s="134" t="s">
        <v>40</v>
      </c>
      <c r="C26" s="41"/>
      <c r="D26" s="41"/>
      <c r="E26" s="41"/>
      <c r="F26" s="41"/>
      <c r="G26" s="27"/>
      <c r="H26" s="28"/>
      <c r="I26" s="70" t="s">
        <v>261</v>
      </c>
      <c r="J26" s="1"/>
      <c r="K26" s="1"/>
      <c r="L26" s="1"/>
      <c r="M26" s="1"/>
      <c r="N26" s="1"/>
      <c r="O26" s="1"/>
      <c r="P26" s="1"/>
      <c r="Q26" s="1"/>
    </row>
    <row r="27" spans="1:17" s="2" customFormat="1" ht="30" x14ac:dyDescent="0.25">
      <c r="A27" s="101"/>
      <c r="B27" s="135" t="s">
        <v>391</v>
      </c>
      <c r="C27" s="127">
        <v>20</v>
      </c>
      <c r="D27" s="127">
        <v>20</v>
      </c>
      <c r="E27" s="127">
        <v>20</v>
      </c>
      <c r="F27" s="127">
        <v>20</v>
      </c>
      <c r="G27" s="128">
        <v>0</v>
      </c>
      <c r="H27" s="128">
        <f t="shared" ref="H27:H32" si="0">F27+G27</f>
        <v>20</v>
      </c>
      <c r="I27" s="110"/>
      <c r="J27" s="1"/>
      <c r="K27" s="1"/>
      <c r="L27" s="1"/>
      <c r="M27" s="1"/>
      <c r="N27" s="1"/>
      <c r="O27" s="1"/>
      <c r="P27" s="1"/>
      <c r="Q27" s="1"/>
    </row>
    <row r="28" spans="1:17" s="2" customFormat="1" ht="45.2" x14ac:dyDescent="0.25">
      <c r="A28" s="101"/>
      <c r="B28" s="135" t="s">
        <v>394</v>
      </c>
      <c r="C28" s="127">
        <v>20</v>
      </c>
      <c r="D28" s="127">
        <v>20</v>
      </c>
      <c r="E28" s="127">
        <v>20</v>
      </c>
      <c r="F28" s="127">
        <v>20</v>
      </c>
      <c r="G28" s="128">
        <v>0</v>
      </c>
      <c r="H28" s="128">
        <f t="shared" si="0"/>
        <v>20</v>
      </c>
      <c r="I28" s="110"/>
      <c r="J28" s="1"/>
      <c r="K28" s="1"/>
      <c r="L28" s="1"/>
      <c r="M28" s="1"/>
      <c r="N28" s="1"/>
      <c r="O28" s="1"/>
      <c r="P28" s="1"/>
      <c r="Q28" s="1"/>
    </row>
    <row r="29" spans="1:17" s="2" customFormat="1" ht="15.75" x14ac:dyDescent="0.25">
      <c r="A29" s="101"/>
      <c r="B29" s="136" t="s">
        <v>395</v>
      </c>
      <c r="C29" s="127">
        <v>50</v>
      </c>
      <c r="D29" s="127">
        <v>50</v>
      </c>
      <c r="E29" s="127">
        <v>50</v>
      </c>
      <c r="F29" s="127">
        <v>50</v>
      </c>
      <c r="G29" s="128">
        <v>0</v>
      </c>
      <c r="H29" s="128">
        <f t="shared" si="0"/>
        <v>50</v>
      </c>
      <c r="I29" s="110"/>
      <c r="J29" s="1"/>
      <c r="K29" s="1"/>
      <c r="L29" s="1"/>
      <c r="M29" s="1"/>
      <c r="N29" s="1"/>
      <c r="O29" s="1"/>
      <c r="P29" s="1"/>
      <c r="Q29" s="1"/>
    </row>
    <row r="30" spans="1:17" s="2" customFormat="1" ht="15.75" x14ac:dyDescent="0.25">
      <c r="A30" s="101"/>
      <c r="B30" s="136" t="s">
        <v>392</v>
      </c>
      <c r="C30" s="127">
        <v>100</v>
      </c>
      <c r="D30" s="127">
        <v>100</v>
      </c>
      <c r="E30" s="127">
        <v>100</v>
      </c>
      <c r="F30" s="127">
        <v>100</v>
      </c>
      <c r="G30" s="128">
        <v>0</v>
      </c>
      <c r="H30" s="128">
        <f t="shared" si="0"/>
        <v>100</v>
      </c>
      <c r="I30" s="110"/>
      <c r="J30" s="1"/>
      <c r="K30" s="1"/>
      <c r="L30" s="1"/>
      <c r="M30" s="1"/>
      <c r="N30" s="1"/>
      <c r="O30" s="1"/>
      <c r="P30" s="1"/>
      <c r="Q30" s="1"/>
    </row>
    <row r="31" spans="1:17" s="2" customFormat="1" ht="15.75" x14ac:dyDescent="0.25">
      <c r="A31" s="101"/>
      <c r="B31" s="136" t="s">
        <v>393</v>
      </c>
      <c r="C31" s="127">
        <v>60</v>
      </c>
      <c r="D31" s="127">
        <v>60</v>
      </c>
      <c r="E31" s="127">
        <v>60</v>
      </c>
      <c r="F31" s="127">
        <v>60</v>
      </c>
      <c r="G31" s="128">
        <v>0</v>
      </c>
      <c r="H31" s="128">
        <f t="shared" si="0"/>
        <v>60</v>
      </c>
      <c r="I31" s="110"/>
      <c r="J31" s="1"/>
      <c r="K31" s="1"/>
      <c r="L31" s="1"/>
      <c r="M31" s="1"/>
      <c r="N31" s="1"/>
      <c r="O31" s="1"/>
      <c r="P31" s="1"/>
      <c r="Q31" s="1"/>
    </row>
    <row r="32" spans="1:17" s="2" customFormat="1" ht="15.75" x14ac:dyDescent="0.25">
      <c r="A32" s="101"/>
      <c r="B32" s="136" t="s">
        <v>396</v>
      </c>
      <c r="C32" s="127">
        <v>40</v>
      </c>
      <c r="D32" s="127">
        <v>40</v>
      </c>
      <c r="E32" s="127">
        <v>40</v>
      </c>
      <c r="F32" s="127">
        <v>40</v>
      </c>
      <c r="G32" s="128">
        <v>0</v>
      </c>
      <c r="H32" s="128">
        <f t="shared" si="0"/>
        <v>40</v>
      </c>
      <c r="I32" s="110"/>
      <c r="J32" s="1"/>
      <c r="K32" s="1"/>
      <c r="L32" s="1"/>
      <c r="M32" s="1"/>
      <c r="N32" s="1"/>
      <c r="O32" s="1"/>
      <c r="P32" s="1"/>
      <c r="Q32" s="1"/>
    </row>
    <row r="33" spans="1:17" s="2" customFormat="1" ht="15.75" x14ac:dyDescent="0.25">
      <c r="A33" s="101"/>
      <c r="B33" s="136"/>
      <c r="C33" s="127"/>
      <c r="D33" s="127"/>
      <c r="E33" s="127"/>
      <c r="F33" s="127"/>
      <c r="G33" s="128"/>
      <c r="H33" s="128"/>
      <c r="I33" s="110"/>
      <c r="J33" s="1"/>
      <c r="K33" s="1"/>
      <c r="L33" s="1"/>
      <c r="M33" s="1"/>
      <c r="N33" s="1"/>
      <c r="O33" s="1"/>
      <c r="P33" s="1"/>
      <c r="Q33" s="1"/>
    </row>
    <row r="34" spans="1:17" s="2" customFormat="1" ht="15.75" x14ac:dyDescent="0.25">
      <c r="A34" s="101"/>
      <c r="B34" s="134" t="s">
        <v>386</v>
      </c>
      <c r="C34" s="129"/>
      <c r="D34" s="129"/>
      <c r="E34" s="129"/>
      <c r="F34" s="129"/>
      <c r="G34" s="130"/>
      <c r="H34" s="131"/>
      <c r="I34" s="110"/>
      <c r="J34" s="1"/>
      <c r="K34" s="1"/>
      <c r="L34" s="1"/>
      <c r="M34" s="1"/>
      <c r="N34" s="1"/>
      <c r="O34" s="1"/>
      <c r="P34" s="1"/>
      <c r="Q34" s="1"/>
    </row>
    <row r="35" spans="1:17" s="2" customFormat="1" ht="15.75" x14ac:dyDescent="0.25">
      <c r="A35" s="101"/>
      <c r="B35" s="136" t="s">
        <v>389</v>
      </c>
      <c r="C35" s="132"/>
      <c r="D35" s="132" t="s">
        <v>359</v>
      </c>
      <c r="E35" s="132" t="s">
        <v>359</v>
      </c>
      <c r="F35" s="132" t="s">
        <v>359</v>
      </c>
      <c r="G35" s="130"/>
      <c r="H35" s="131"/>
      <c r="I35" s="110"/>
      <c r="J35" s="1"/>
      <c r="K35" s="1"/>
      <c r="L35" s="1"/>
      <c r="M35" s="1"/>
      <c r="N35" s="1"/>
      <c r="O35" s="1"/>
      <c r="P35" s="1"/>
      <c r="Q35" s="1"/>
    </row>
    <row r="36" spans="1:17" s="2" customFormat="1" ht="15.75" x14ac:dyDescent="0.25">
      <c r="A36" s="101"/>
      <c r="B36" s="137" t="s">
        <v>390</v>
      </c>
      <c r="C36" s="132"/>
      <c r="D36" s="132" t="s">
        <v>360</v>
      </c>
      <c r="E36" s="132" t="s">
        <v>360</v>
      </c>
      <c r="F36" s="132" t="s">
        <v>360</v>
      </c>
      <c r="G36" s="130"/>
      <c r="H36" s="131"/>
      <c r="I36" s="110"/>
      <c r="J36" s="1"/>
      <c r="K36" s="1"/>
      <c r="L36" s="1"/>
      <c r="M36" s="1"/>
      <c r="N36" s="1"/>
      <c r="O36" s="1"/>
      <c r="P36" s="1"/>
      <c r="Q36" s="1"/>
    </row>
    <row r="37" spans="1:17" s="2" customFormat="1" ht="15.75" x14ac:dyDescent="0.25">
      <c r="A37" s="101"/>
      <c r="B37" s="137" t="s">
        <v>387</v>
      </c>
      <c r="C37" s="132" t="s">
        <v>360</v>
      </c>
      <c r="D37" s="132" t="s">
        <v>360</v>
      </c>
      <c r="E37" s="132" t="s">
        <v>360</v>
      </c>
      <c r="F37" s="132" t="s">
        <v>360</v>
      </c>
      <c r="G37" s="130"/>
      <c r="H37" s="131"/>
      <c r="I37" s="110"/>
      <c r="J37" s="1"/>
      <c r="K37" s="1"/>
      <c r="L37" s="1"/>
      <c r="M37" s="1"/>
      <c r="N37" s="1"/>
      <c r="O37" s="1"/>
      <c r="P37" s="1"/>
      <c r="Q37" s="1"/>
    </row>
    <row r="38" spans="1:17" s="2" customFormat="1" ht="15.75" x14ac:dyDescent="0.25">
      <c r="A38" s="101"/>
      <c r="B38" s="138" t="s">
        <v>388</v>
      </c>
      <c r="C38" s="132"/>
      <c r="D38" s="132"/>
      <c r="E38" s="132"/>
      <c r="F38" s="132"/>
      <c r="G38" s="130"/>
      <c r="H38" s="131"/>
      <c r="I38" s="110"/>
      <c r="J38" s="1"/>
      <c r="K38" s="1"/>
      <c r="L38" s="1"/>
      <c r="M38" s="1"/>
      <c r="N38" s="1"/>
      <c r="O38" s="1"/>
      <c r="P38" s="1"/>
      <c r="Q38" s="1"/>
    </row>
    <row r="39" spans="1:17" s="2" customFormat="1" ht="15.75" x14ac:dyDescent="0.25">
      <c r="A39" s="101"/>
      <c r="B39" s="135" t="s">
        <v>256</v>
      </c>
      <c r="C39" s="127">
        <v>60</v>
      </c>
      <c r="D39" s="127">
        <v>60</v>
      </c>
      <c r="E39" s="127">
        <v>60</v>
      </c>
      <c r="F39" s="127">
        <v>60</v>
      </c>
      <c r="G39" s="128">
        <v>0</v>
      </c>
      <c r="H39" s="128">
        <f>F39+G39</f>
        <v>60</v>
      </c>
      <c r="I39" s="110"/>
      <c r="J39" s="1"/>
      <c r="K39" s="1"/>
      <c r="L39" s="1"/>
      <c r="M39" s="1"/>
      <c r="N39" s="1"/>
      <c r="O39" s="1"/>
      <c r="P39" s="1"/>
      <c r="Q39" s="1"/>
    </row>
    <row r="40" spans="1:17" s="2" customFormat="1" ht="15.75" x14ac:dyDescent="0.25">
      <c r="A40" s="101"/>
      <c r="B40" s="9"/>
      <c r="C40" s="127"/>
      <c r="D40" s="133"/>
      <c r="E40" s="132"/>
      <c r="F40" s="132"/>
      <c r="G40" s="128"/>
      <c r="H40" s="128"/>
      <c r="I40" s="14"/>
      <c r="J40" s="1"/>
      <c r="K40" s="1"/>
      <c r="L40" s="1"/>
      <c r="M40" s="1"/>
      <c r="N40" s="1"/>
      <c r="O40" s="1"/>
      <c r="P40" s="1"/>
      <c r="Q40" s="1"/>
    </row>
    <row r="41" spans="1:17" s="2" customFormat="1" ht="15.75" x14ac:dyDescent="0.25">
      <c r="A41" s="102" t="s">
        <v>41</v>
      </c>
      <c r="B41" s="29" t="s">
        <v>42</v>
      </c>
      <c r="C41" s="30"/>
      <c r="D41" s="30"/>
      <c r="E41" s="30"/>
      <c r="F41" s="30"/>
      <c r="G41" s="31"/>
      <c r="H41" s="32"/>
      <c r="I41" s="111"/>
      <c r="J41" s="1"/>
      <c r="K41" s="1"/>
      <c r="L41" s="1"/>
      <c r="M41" s="1"/>
      <c r="N41" s="1"/>
      <c r="O41" s="1"/>
      <c r="P41" s="1"/>
      <c r="Q41" s="1"/>
    </row>
    <row r="42" spans="1:17" s="2" customFormat="1" ht="15.75" x14ac:dyDescent="0.25">
      <c r="A42" s="100"/>
      <c r="B42" s="18"/>
      <c r="C42" s="19"/>
      <c r="D42" s="19"/>
      <c r="E42" s="19"/>
      <c r="F42" s="19"/>
      <c r="G42" s="27"/>
      <c r="H42" s="28"/>
      <c r="I42" s="14"/>
      <c r="J42" s="1"/>
      <c r="K42" s="1"/>
      <c r="L42" s="1"/>
      <c r="M42" s="1"/>
      <c r="N42" s="1"/>
      <c r="O42" s="1"/>
      <c r="P42" s="1"/>
      <c r="Q42" s="1"/>
    </row>
    <row r="43" spans="1:17" s="2" customFormat="1" ht="15.75" x14ac:dyDescent="0.25">
      <c r="A43" s="101"/>
      <c r="B43" s="22" t="s">
        <v>43</v>
      </c>
      <c r="C43" s="53"/>
      <c r="D43" s="53"/>
      <c r="E43" s="53"/>
      <c r="F43" s="53"/>
      <c r="G43" s="50"/>
      <c r="H43" s="51"/>
      <c r="I43" s="62" t="s">
        <v>178</v>
      </c>
      <c r="J43" s="1"/>
      <c r="K43" s="1"/>
      <c r="L43" s="1"/>
      <c r="M43" s="1"/>
      <c r="N43" s="1"/>
      <c r="O43" s="1"/>
      <c r="P43" s="1"/>
      <c r="Q43" s="1"/>
    </row>
    <row r="44" spans="1:17" s="2" customFormat="1" ht="15.75" x14ac:dyDescent="0.25">
      <c r="A44" s="101"/>
      <c r="B44" s="14" t="s">
        <v>44</v>
      </c>
      <c r="C44" s="54">
        <v>350</v>
      </c>
      <c r="D44" s="54">
        <v>400</v>
      </c>
      <c r="E44" s="54">
        <v>400</v>
      </c>
      <c r="F44" s="54">
        <v>400</v>
      </c>
      <c r="G44" s="38">
        <v>0</v>
      </c>
      <c r="H44" s="39">
        <f>F44+G44</f>
        <v>400</v>
      </c>
      <c r="I44" s="42"/>
      <c r="J44" s="1"/>
      <c r="K44" s="1"/>
      <c r="L44" s="1"/>
      <c r="M44" s="1"/>
      <c r="N44" s="1"/>
      <c r="O44" s="1"/>
      <c r="P44" s="1"/>
      <c r="Q44" s="1"/>
    </row>
    <row r="45" spans="1:17" s="2" customFormat="1" ht="15.75" x14ac:dyDescent="0.25">
      <c r="A45" s="101"/>
      <c r="B45" s="14" t="s">
        <v>45</v>
      </c>
      <c r="C45" s="54">
        <v>200</v>
      </c>
      <c r="D45" s="54">
        <v>250</v>
      </c>
      <c r="E45" s="54">
        <v>250</v>
      </c>
      <c r="F45" s="54">
        <v>250</v>
      </c>
      <c r="G45" s="38">
        <v>0</v>
      </c>
      <c r="H45" s="39">
        <f>F45+G45</f>
        <v>250</v>
      </c>
      <c r="I45" s="42"/>
      <c r="J45" s="1"/>
      <c r="K45" s="1"/>
      <c r="L45" s="1"/>
      <c r="M45" s="1"/>
      <c r="N45" s="1"/>
      <c r="O45" s="1"/>
      <c r="P45" s="1"/>
      <c r="Q45" s="1"/>
    </row>
    <row r="46" spans="1:17" s="2" customFormat="1" ht="15.75" x14ac:dyDescent="0.25">
      <c r="A46" s="101"/>
      <c r="B46" s="14" t="s">
        <v>46</v>
      </c>
      <c r="C46" s="54">
        <v>250</v>
      </c>
      <c r="D46" s="54">
        <v>300</v>
      </c>
      <c r="E46" s="54">
        <v>300</v>
      </c>
      <c r="F46" s="54">
        <v>300</v>
      </c>
      <c r="G46" s="38">
        <v>0</v>
      </c>
      <c r="H46" s="39">
        <f>F46+G46</f>
        <v>300</v>
      </c>
      <c r="I46" s="42"/>
      <c r="J46" s="1"/>
      <c r="K46" s="1"/>
      <c r="L46" s="1"/>
      <c r="M46" s="1"/>
      <c r="N46" s="1"/>
      <c r="O46" s="1"/>
      <c r="P46" s="1"/>
      <c r="Q46" s="1"/>
    </row>
    <row r="47" spans="1:17" s="2" customFormat="1" ht="15.75" x14ac:dyDescent="0.25">
      <c r="A47" s="101"/>
      <c r="B47" s="14" t="s">
        <v>47</v>
      </c>
      <c r="C47" s="41">
        <v>50</v>
      </c>
      <c r="D47" s="41">
        <v>100</v>
      </c>
      <c r="E47" s="54">
        <v>100</v>
      </c>
      <c r="F47" s="54">
        <v>100</v>
      </c>
      <c r="G47" s="38">
        <v>0</v>
      </c>
      <c r="H47" s="39">
        <f>F47+G47</f>
        <v>100</v>
      </c>
      <c r="I47" s="42"/>
      <c r="J47" s="1"/>
      <c r="K47" s="1"/>
      <c r="L47" s="1"/>
      <c r="M47" s="1"/>
      <c r="N47" s="1"/>
      <c r="O47" s="1"/>
      <c r="P47" s="1"/>
      <c r="Q47" s="1"/>
    </row>
    <row r="48" spans="1:17" s="2" customFormat="1" ht="15.75" x14ac:dyDescent="0.25">
      <c r="A48" s="101"/>
      <c r="B48" s="14"/>
      <c r="C48" s="26"/>
      <c r="D48" s="26"/>
      <c r="E48" s="26"/>
      <c r="F48" s="26"/>
      <c r="G48" s="27"/>
      <c r="H48" s="28"/>
      <c r="I48" s="14"/>
      <c r="J48" s="1"/>
      <c r="K48" s="1"/>
      <c r="L48" s="1"/>
      <c r="M48" s="1"/>
      <c r="N48" s="1"/>
      <c r="O48" s="1"/>
      <c r="P48" s="1"/>
      <c r="Q48" s="1"/>
    </row>
    <row r="49" spans="1:17" s="2" customFormat="1" ht="15.75" x14ac:dyDescent="0.25">
      <c r="A49" s="101"/>
      <c r="B49" s="43" t="s">
        <v>48</v>
      </c>
      <c r="C49" s="23">
        <v>300</v>
      </c>
      <c r="D49" s="23">
        <v>400</v>
      </c>
      <c r="E49" s="23">
        <v>400</v>
      </c>
      <c r="F49" s="23">
        <v>400</v>
      </c>
      <c r="G49" s="50">
        <v>0</v>
      </c>
      <c r="H49" s="25">
        <f>F49+G49</f>
        <v>400</v>
      </c>
      <c r="I49" s="22" t="s">
        <v>49</v>
      </c>
      <c r="J49" s="1"/>
      <c r="K49" s="1"/>
      <c r="L49" s="1"/>
      <c r="M49" s="1"/>
      <c r="N49" s="1"/>
      <c r="O49" s="1"/>
      <c r="P49" s="1"/>
      <c r="Q49" s="1"/>
    </row>
    <row r="50" spans="1:17" s="2" customFormat="1" ht="15.75" x14ac:dyDescent="0.25">
      <c r="A50" s="101"/>
      <c r="B50" s="18"/>
      <c r="C50" s="26"/>
      <c r="D50" s="26"/>
      <c r="E50" s="26"/>
      <c r="F50" s="26"/>
      <c r="G50" s="27"/>
      <c r="H50" s="28"/>
      <c r="I50" s="14"/>
      <c r="J50" s="1"/>
      <c r="K50" s="1"/>
      <c r="L50" s="1"/>
      <c r="M50" s="1"/>
      <c r="N50" s="1"/>
      <c r="O50" s="1"/>
      <c r="P50" s="1"/>
      <c r="Q50" s="1"/>
    </row>
    <row r="51" spans="1:17" s="2" customFormat="1" ht="15.75" x14ac:dyDescent="0.25">
      <c r="A51" s="101"/>
      <c r="B51" s="22" t="s">
        <v>50</v>
      </c>
      <c r="C51" s="44" t="s">
        <v>51</v>
      </c>
      <c r="D51" s="44"/>
      <c r="E51" s="44"/>
      <c r="F51" s="44"/>
      <c r="G51" s="50"/>
      <c r="H51" s="51"/>
      <c r="I51" s="22" t="s">
        <v>52</v>
      </c>
      <c r="J51" s="1"/>
      <c r="K51" s="1"/>
      <c r="L51" s="1"/>
      <c r="M51" s="1"/>
      <c r="N51" s="1"/>
      <c r="O51" s="1"/>
      <c r="P51" s="1"/>
      <c r="Q51" s="1"/>
    </row>
    <row r="52" spans="1:17" s="2" customFormat="1" ht="15.75" x14ac:dyDescent="0.25">
      <c r="A52" s="101"/>
      <c r="B52" s="18"/>
      <c r="C52" s="26"/>
      <c r="D52" s="26"/>
      <c r="E52" s="26"/>
      <c r="F52" s="26"/>
      <c r="G52" s="27"/>
      <c r="H52" s="28"/>
      <c r="I52" s="14"/>
      <c r="J52" s="1"/>
      <c r="K52" s="1"/>
      <c r="L52" s="1"/>
      <c r="M52" s="1"/>
      <c r="N52" s="1"/>
      <c r="O52" s="1"/>
      <c r="P52" s="1"/>
      <c r="Q52" s="1"/>
    </row>
    <row r="53" spans="1:17" s="2" customFormat="1" ht="15.75" x14ac:dyDescent="0.25">
      <c r="A53" s="102" t="s">
        <v>53</v>
      </c>
      <c r="B53" s="29" t="s">
        <v>54</v>
      </c>
      <c r="C53" s="30"/>
      <c r="D53" s="30"/>
      <c r="E53" s="30"/>
      <c r="F53" s="30"/>
      <c r="G53" s="31"/>
      <c r="H53" s="32"/>
      <c r="I53" s="111"/>
      <c r="J53" s="1"/>
      <c r="K53" s="1"/>
      <c r="L53" s="1"/>
      <c r="M53" s="1"/>
      <c r="N53" s="1"/>
      <c r="O53" s="1"/>
      <c r="P53" s="1"/>
      <c r="Q53" s="1"/>
    </row>
    <row r="54" spans="1:17" s="2" customFormat="1" ht="15.75" x14ac:dyDescent="0.25">
      <c r="A54" s="100"/>
      <c r="B54" s="18"/>
      <c r="C54" s="19"/>
      <c r="D54" s="19"/>
      <c r="E54" s="19"/>
      <c r="F54" s="19"/>
      <c r="G54" s="27"/>
      <c r="H54" s="28"/>
      <c r="I54" s="14"/>
      <c r="J54" s="1"/>
      <c r="K54" s="1"/>
      <c r="L54" s="1"/>
      <c r="M54" s="1"/>
      <c r="N54" s="1"/>
      <c r="O54" s="1"/>
      <c r="P54" s="1"/>
      <c r="Q54" s="1"/>
    </row>
    <row r="55" spans="1:17" s="2" customFormat="1" ht="15.75" x14ac:dyDescent="0.25">
      <c r="A55" s="101"/>
      <c r="B55" s="22" t="s">
        <v>55</v>
      </c>
      <c r="C55" s="40"/>
      <c r="D55" s="40"/>
      <c r="E55" s="40"/>
      <c r="F55" s="40"/>
      <c r="G55" s="50"/>
      <c r="H55" s="51"/>
      <c r="I55" s="68"/>
      <c r="J55" s="1"/>
      <c r="K55" s="1"/>
      <c r="L55" s="1"/>
      <c r="M55" s="1"/>
      <c r="N55" s="1"/>
      <c r="O55" s="1"/>
      <c r="P55" s="1"/>
      <c r="Q55" s="1"/>
    </row>
    <row r="56" spans="1:17" s="2" customFormat="1" ht="30" x14ac:dyDescent="0.25">
      <c r="A56" s="101"/>
      <c r="B56" s="14" t="s">
        <v>56</v>
      </c>
      <c r="C56" s="26" t="s">
        <v>321</v>
      </c>
      <c r="D56" s="26" t="s">
        <v>318</v>
      </c>
      <c r="E56" s="26" t="s">
        <v>318</v>
      </c>
      <c r="F56" s="26" t="s">
        <v>318</v>
      </c>
      <c r="G56" s="27"/>
      <c r="H56" s="28"/>
      <c r="I56" s="18"/>
      <c r="J56" s="1"/>
      <c r="K56" s="1"/>
      <c r="L56" s="1"/>
      <c r="M56" s="1"/>
      <c r="N56" s="1"/>
      <c r="O56" s="1"/>
      <c r="P56" s="1"/>
      <c r="Q56" s="1"/>
    </row>
    <row r="57" spans="1:17" s="2" customFormat="1" ht="15.75" x14ac:dyDescent="0.25">
      <c r="A57" s="101"/>
      <c r="B57" s="14" t="s">
        <v>57</v>
      </c>
      <c r="C57" s="26" t="s">
        <v>319</v>
      </c>
      <c r="D57" s="26" t="s">
        <v>320</v>
      </c>
      <c r="E57" s="26" t="s">
        <v>320</v>
      </c>
      <c r="F57" s="26" t="s">
        <v>320</v>
      </c>
      <c r="G57" s="27"/>
      <c r="H57" s="28"/>
      <c r="I57" s="18"/>
      <c r="J57" s="1"/>
      <c r="K57" s="1"/>
      <c r="L57" s="1"/>
      <c r="M57" s="1"/>
      <c r="N57" s="1"/>
      <c r="O57" s="1"/>
      <c r="P57" s="1"/>
      <c r="Q57" s="1"/>
    </row>
    <row r="58" spans="1:17" s="2" customFormat="1" ht="15.75" x14ac:dyDescent="0.25">
      <c r="A58" s="101"/>
      <c r="B58" s="18"/>
      <c r="C58" s="26"/>
      <c r="D58" s="26"/>
      <c r="E58" s="26"/>
      <c r="F58" s="26"/>
      <c r="G58" s="27"/>
      <c r="H58" s="28"/>
      <c r="I58" s="14"/>
      <c r="J58" s="1"/>
      <c r="K58" s="1"/>
      <c r="L58" s="1"/>
      <c r="M58" s="1"/>
      <c r="N58" s="1"/>
      <c r="O58" s="1"/>
      <c r="P58" s="1"/>
      <c r="Q58" s="1"/>
    </row>
    <row r="59" spans="1:17" s="2" customFormat="1" ht="15.75" x14ac:dyDescent="0.25">
      <c r="A59" s="102" t="s">
        <v>58</v>
      </c>
      <c r="B59" s="29" t="s">
        <v>196</v>
      </c>
      <c r="C59" s="30"/>
      <c r="D59" s="30"/>
      <c r="E59" s="30"/>
      <c r="F59" s="30"/>
      <c r="G59" s="55"/>
      <c r="H59" s="56"/>
      <c r="I59" s="112"/>
      <c r="J59" s="1"/>
      <c r="K59" s="1"/>
      <c r="L59" s="1"/>
      <c r="M59" s="1"/>
      <c r="N59" s="1"/>
      <c r="O59" s="1"/>
      <c r="P59" s="1"/>
      <c r="Q59" s="1"/>
    </row>
    <row r="60" spans="1:17" s="2" customFormat="1" ht="15.75" x14ac:dyDescent="0.25">
      <c r="A60" s="100"/>
      <c r="B60" s="14" t="s">
        <v>179</v>
      </c>
      <c r="C60" s="41" t="s">
        <v>59</v>
      </c>
      <c r="D60" s="41"/>
      <c r="E60" s="41"/>
      <c r="F60" s="41"/>
      <c r="G60" s="27"/>
      <c r="H60" s="39"/>
      <c r="I60" s="57" t="s">
        <v>60</v>
      </c>
      <c r="J60" s="1"/>
      <c r="K60" s="1"/>
      <c r="L60" s="1"/>
      <c r="M60" s="1"/>
      <c r="N60" s="1"/>
      <c r="O60" s="1"/>
      <c r="P60" s="1"/>
      <c r="Q60" s="1"/>
    </row>
    <row r="61" spans="1:17" s="2" customFormat="1" ht="15.75" x14ac:dyDescent="0.25">
      <c r="A61" s="101"/>
      <c r="B61" s="18"/>
      <c r="C61" s="26"/>
      <c r="D61" s="26"/>
      <c r="E61" s="26"/>
      <c r="F61" s="26"/>
      <c r="G61" s="27"/>
      <c r="H61" s="28"/>
      <c r="I61" s="14"/>
      <c r="J61" s="1"/>
      <c r="K61" s="1"/>
      <c r="L61" s="1"/>
      <c r="M61" s="1"/>
      <c r="N61" s="1"/>
      <c r="O61" s="1"/>
      <c r="P61" s="1"/>
      <c r="Q61" s="1"/>
    </row>
    <row r="62" spans="1:17" s="2" customFormat="1" ht="15.75" x14ac:dyDescent="0.25">
      <c r="A62" s="104" t="s">
        <v>61</v>
      </c>
      <c r="B62" s="58" t="s">
        <v>62</v>
      </c>
      <c r="C62" s="30"/>
      <c r="D62" s="30"/>
      <c r="E62" s="30"/>
      <c r="F62" s="30"/>
      <c r="G62" s="46"/>
      <c r="H62" s="46"/>
      <c r="I62" s="59" t="s">
        <v>63</v>
      </c>
      <c r="J62" s="3"/>
      <c r="K62" s="1"/>
      <c r="L62" s="3"/>
      <c r="M62" s="3"/>
      <c r="N62" s="3"/>
      <c r="O62" s="3"/>
      <c r="P62" s="3"/>
      <c r="Q62" s="3"/>
    </row>
    <row r="63" spans="1:17" s="2" customFormat="1" ht="15.75" x14ac:dyDescent="0.25">
      <c r="A63" s="100"/>
      <c r="B63" s="18"/>
      <c r="C63" s="19"/>
      <c r="D63" s="19"/>
      <c r="E63" s="19"/>
      <c r="F63" s="19"/>
      <c r="G63" s="20"/>
      <c r="H63" s="122"/>
      <c r="I63" s="123" t="s">
        <v>64</v>
      </c>
      <c r="J63" s="1"/>
      <c r="K63" s="1"/>
      <c r="L63" s="1"/>
      <c r="M63" s="1"/>
      <c r="N63" s="1"/>
      <c r="O63" s="1"/>
      <c r="P63" s="1"/>
      <c r="Q63" s="1"/>
    </row>
    <row r="64" spans="1:17" s="2" customFormat="1" ht="45.2" x14ac:dyDescent="0.25">
      <c r="A64" s="105"/>
      <c r="B64" s="14" t="s">
        <v>414</v>
      </c>
      <c r="C64" s="61">
        <f>(97.25*9%)+97.25</f>
        <v>106.0025</v>
      </c>
      <c r="D64" s="61">
        <v>150</v>
      </c>
      <c r="E64" s="61" t="e">
        <f>#REF!*1.03</f>
        <v>#REF!</v>
      </c>
      <c r="F64" s="61">
        <f t="shared" ref="F64:F71" si="1">D64*1.03</f>
        <v>154.5</v>
      </c>
      <c r="G64" s="38">
        <f t="shared" ref="G64:G71" si="2">+F64*$G$5</f>
        <v>20.085000000000001</v>
      </c>
      <c r="H64" s="38">
        <f t="shared" ref="H64:H71" si="3">+F64+G64</f>
        <v>174.58500000000001</v>
      </c>
      <c r="I64" s="9" t="s">
        <v>361</v>
      </c>
      <c r="J64" s="1"/>
      <c r="K64" s="1"/>
      <c r="L64" s="1"/>
      <c r="M64" s="1"/>
      <c r="N64" s="1"/>
      <c r="O64" s="1"/>
      <c r="P64" s="1"/>
      <c r="Q64" s="1"/>
    </row>
    <row r="65" spans="1:17" s="2" customFormat="1" ht="45.2" x14ac:dyDescent="0.25">
      <c r="A65" s="101"/>
      <c r="B65" s="14" t="s">
        <v>415</v>
      </c>
      <c r="C65" s="61">
        <f>(54.64*9%)+54.64</f>
        <v>59.557600000000001</v>
      </c>
      <c r="D65" s="61">
        <v>165</v>
      </c>
      <c r="E65" s="61" t="e">
        <f>#REF!*1.03</f>
        <v>#REF!</v>
      </c>
      <c r="F65" s="61">
        <f t="shared" si="1"/>
        <v>169.95000000000002</v>
      </c>
      <c r="G65" s="38">
        <f t="shared" si="2"/>
        <v>22.093500000000002</v>
      </c>
      <c r="H65" s="38">
        <f t="shared" si="3"/>
        <v>192.04350000000002</v>
      </c>
      <c r="I65" s="9" t="s">
        <v>65</v>
      </c>
      <c r="J65" s="1"/>
      <c r="K65" s="1"/>
      <c r="L65" s="1"/>
      <c r="M65" s="1"/>
      <c r="N65" s="1"/>
      <c r="O65" s="1"/>
      <c r="P65" s="1"/>
      <c r="Q65" s="1"/>
    </row>
    <row r="66" spans="1:17" s="2" customFormat="1" ht="15.75" x14ac:dyDescent="0.25">
      <c r="A66" s="101"/>
      <c r="B66" s="14" t="s">
        <v>416</v>
      </c>
      <c r="C66" s="61"/>
      <c r="D66" s="61">
        <v>90</v>
      </c>
      <c r="E66" s="61" t="e">
        <f>#REF!*1.03</f>
        <v>#REF!</v>
      </c>
      <c r="F66" s="61">
        <f t="shared" si="1"/>
        <v>92.7</v>
      </c>
      <c r="G66" s="38">
        <f t="shared" si="2"/>
        <v>12.051</v>
      </c>
      <c r="H66" s="38">
        <f t="shared" si="3"/>
        <v>104.751</v>
      </c>
      <c r="I66" s="9"/>
      <c r="J66" s="1"/>
      <c r="K66" s="1"/>
      <c r="L66" s="1"/>
      <c r="M66" s="1"/>
      <c r="N66" s="1"/>
      <c r="O66" s="1"/>
      <c r="P66" s="1"/>
      <c r="Q66" s="1"/>
    </row>
    <row r="67" spans="1:17" s="2" customFormat="1" ht="15.75" x14ac:dyDescent="0.25">
      <c r="A67" s="101"/>
      <c r="B67" s="14" t="s">
        <v>383</v>
      </c>
      <c r="C67" s="61"/>
      <c r="D67" s="61">
        <v>27.5</v>
      </c>
      <c r="E67" s="61" t="e">
        <f>#REF!*1.03</f>
        <v>#REF!</v>
      </c>
      <c r="F67" s="61">
        <f t="shared" si="1"/>
        <v>28.324999999999999</v>
      </c>
      <c r="G67" s="38">
        <f t="shared" si="2"/>
        <v>3.6822500000000002</v>
      </c>
      <c r="H67" s="38">
        <f t="shared" si="3"/>
        <v>32.007249999999999</v>
      </c>
      <c r="I67" s="9"/>
      <c r="J67" s="1"/>
      <c r="K67" s="1"/>
      <c r="L67" s="1"/>
      <c r="M67" s="1"/>
      <c r="N67" s="1"/>
      <c r="O67" s="1"/>
      <c r="P67" s="1"/>
      <c r="Q67" s="1"/>
    </row>
    <row r="68" spans="1:17" s="2" customFormat="1" ht="15.75" x14ac:dyDescent="0.25">
      <c r="A68" s="101"/>
      <c r="B68" s="124" t="s">
        <v>367</v>
      </c>
      <c r="C68" s="61"/>
      <c r="D68" s="61">
        <v>10</v>
      </c>
      <c r="E68" s="61" t="e">
        <f>#REF!*1.03</f>
        <v>#REF!</v>
      </c>
      <c r="F68" s="61">
        <f t="shared" si="1"/>
        <v>10.3</v>
      </c>
      <c r="G68" s="38">
        <f t="shared" si="2"/>
        <v>1.3390000000000002</v>
      </c>
      <c r="H68" s="38">
        <f t="shared" si="3"/>
        <v>11.639000000000001</v>
      </c>
      <c r="I68" s="9"/>
      <c r="J68" s="1"/>
      <c r="K68" s="1"/>
      <c r="L68" s="1"/>
      <c r="M68" s="1"/>
      <c r="N68" s="1"/>
      <c r="O68" s="1"/>
      <c r="P68" s="1"/>
      <c r="Q68" s="1"/>
    </row>
    <row r="69" spans="1:17" s="2" customFormat="1" ht="15.75" x14ac:dyDescent="0.25">
      <c r="A69" s="101"/>
      <c r="B69" s="9" t="s">
        <v>160</v>
      </c>
      <c r="C69" s="15">
        <v>0</v>
      </c>
      <c r="D69" s="126">
        <v>5.3</v>
      </c>
      <c r="E69" s="61" t="e">
        <f>#REF!*1.03</f>
        <v>#REF!</v>
      </c>
      <c r="F69" s="61">
        <f t="shared" si="1"/>
        <v>5.4589999999999996</v>
      </c>
      <c r="G69" s="38">
        <f t="shared" si="2"/>
        <v>0.70967000000000002</v>
      </c>
      <c r="H69" s="38">
        <f t="shared" si="3"/>
        <v>6.1686699999999997</v>
      </c>
      <c r="I69" s="9"/>
      <c r="J69" s="1"/>
      <c r="K69" s="1"/>
      <c r="L69" s="1"/>
      <c r="M69" s="1"/>
      <c r="N69" s="1"/>
      <c r="O69" s="1"/>
      <c r="P69" s="1"/>
      <c r="Q69" s="1"/>
    </row>
    <row r="70" spans="1:17" s="2" customFormat="1" ht="15.75" x14ac:dyDescent="0.25">
      <c r="A70" s="101"/>
      <c r="B70" s="14" t="s">
        <v>66</v>
      </c>
      <c r="C70" s="15">
        <v>7.66</v>
      </c>
      <c r="D70" s="126">
        <v>10</v>
      </c>
      <c r="E70" s="61" t="e">
        <f>#REF!*1.03</f>
        <v>#REF!</v>
      </c>
      <c r="F70" s="61">
        <f t="shared" si="1"/>
        <v>10.3</v>
      </c>
      <c r="G70" s="38">
        <f t="shared" si="2"/>
        <v>1.3390000000000002</v>
      </c>
      <c r="H70" s="38">
        <f t="shared" si="3"/>
        <v>11.639000000000001</v>
      </c>
      <c r="I70" s="9" t="s">
        <v>67</v>
      </c>
      <c r="J70" s="1"/>
      <c r="K70" s="1"/>
      <c r="L70" s="1"/>
      <c r="M70" s="1"/>
      <c r="N70" s="1"/>
      <c r="O70" s="1"/>
      <c r="P70" s="1"/>
      <c r="Q70" s="1"/>
    </row>
    <row r="71" spans="1:17" s="2" customFormat="1" ht="30" x14ac:dyDescent="0.25">
      <c r="A71" s="101"/>
      <c r="B71" s="9" t="s">
        <v>68</v>
      </c>
      <c r="C71" s="15">
        <v>11.95</v>
      </c>
      <c r="D71" s="126">
        <v>12.68</v>
      </c>
      <c r="E71" s="61" t="e">
        <f>#REF!*1.03</f>
        <v>#REF!</v>
      </c>
      <c r="F71" s="61">
        <f t="shared" si="1"/>
        <v>13.0604</v>
      </c>
      <c r="G71" s="38">
        <f t="shared" si="2"/>
        <v>1.6978519999999999</v>
      </c>
      <c r="H71" s="38">
        <f t="shared" si="3"/>
        <v>14.758251999999999</v>
      </c>
      <c r="I71" s="9" t="s">
        <v>69</v>
      </c>
      <c r="J71" s="1"/>
      <c r="K71" s="1"/>
      <c r="L71" s="1"/>
      <c r="M71" s="1"/>
      <c r="N71" s="1"/>
      <c r="O71" s="1"/>
      <c r="P71" s="1"/>
      <c r="Q71" s="1"/>
    </row>
    <row r="72" spans="1:17" s="2" customFormat="1" ht="15.75" x14ac:dyDescent="0.25">
      <c r="A72" s="101"/>
      <c r="B72" s="18"/>
      <c r="C72" s="26"/>
      <c r="D72" s="26"/>
      <c r="E72" s="26"/>
      <c r="F72" s="26"/>
      <c r="G72" s="38"/>
      <c r="H72" s="39"/>
      <c r="I72" s="42"/>
      <c r="J72" s="1"/>
      <c r="K72" s="1"/>
      <c r="L72" s="1"/>
      <c r="M72" s="1"/>
      <c r="N72" s="1"/>
      <c r="O72" s="1"/>
      <c r="P72" s="1"/>
      <c r="Q72" s="1"/>
    </row>
    <row r="73" spans="1:17" s="2" customFormat="1" ht="15.75" x14ac:dyDescent="0.25">
      <c r="A73" s="104">
        <v>10</v>
      </c>
      <c r="B73" s="29" t="s">
        <v>70</v>
      </c>
      <c r="C73" s="30"/>
      <c r="D73" s="30"/>
      <c r="E73" s="30"/>
      <c r="F73" s="30"/>
      <c r="G73" s="46"/>
      <c r="H73" s="46"/>
      <c r="I73" s="112"/>
      <c r="J73" s="1"/>
      <c r="K73" s="1"/>
      <c r="L73" s="1"/>
      <c r="M73" s="1"/>
      <c r="N73" s="1"/>
      <c r="O73" s="1"/>
      <c r="P73" s="1"/>
      <c r="Q73" s="1"/>
    </row>
    <row r="74" spans="1:17" s="2" customFormat="1" ht="15.75" x14ac:dyDescent="0.25">
      <c r="A74" s="100"/>
      <c r="B74" s="18"/>
      <c r="C74" s="19"/>
      <c r="D74" s="19"/>
      <c r="E74" s="19"/>
      <c r="F74" s="19"/>
      <c r="G74" s="20"/>
      <c r="H74" s="20"/>
      <c r="I74" s="42"/>
      <c r="J74" s="1"/>
      <c r="K74" s="1"/>
      <c r="L74" s="1"/>
      <c r="M74" s="1"/>
      <c r="N74" s="1"/>
      <c r="O74" s="1"/>
      <c r="P74" s="1"/>
      <c r="Q74" s="1"/>
    </row>
    <row r="75" spans="1:17" s="2" customFormat="1" ht="15.75" x14ac:dyDescent="0.25">
      <c r="A75" s="101" t="s">
        <v>197</v>
      </c>
      <c r="B75" s="62" t="s">
        <v>171</v>
      </c>
      <c r="C75" s="63"/>
      <c r="D75" s="63"/>
      <c r="E75" s="63"/>
      <c r="F75" s="63"/>
      <c r="G75" s="64"/>
      <c r="H75" s="64"/>
      <c r="I75" s="113" t="s">
        <v>164</v>
      </c>
      <c r="J75" s="1"/>
      <c r="K75" s="1"/>
      <c r="L75" s="1"/>
      <c r="M75" s="1"/>
      <c r="N75" s="1"/>
      <c r="O75" s="1"/>
      <c r="P75" s="1"/>
      <c r="Q75" s="1"/>
    </row>
    <row r="76" spans="1:17" s="2" customFormat="1" ht="30" x14ac:dyDescent="0.25">
      <c r="A76" s="100"/>
      <c r="B76" s="9" t="s">
        <v>172</v>
      </c>
      <c r="C76" s="15">
        <v>10</v>
      </c>
      <c r="D76" s="15">
        <v>10</v>
      </c>
      <c r="E76" s="15">
        <v>10</v>
      </c>
      <c r="F76" s="15">
        <v>10</v>
      </c>
      <c r="G76" s="65">
        <v>0</v>
      </c>
      <c r="H76" s="65">
        <f>F76+G76</f>
        <v>10</v>
      </c>
      <c r="I76" s="42"/>
      <c r="J76" s="1"/>
      <c r="K76" s="1"/>
      <c r="L76" s="1"/>
      <c r="M76" s="1"/>
      <c r="N76" s="1"/>
      <c r="O76" s="1"/>
      <c r="P76" s="1"/>
      <c r="Q76" s="1"/>
    </row>
    <row r="77" spans="1:17" s="2" customFormat="1" ht="30" x14ac:dyDescent="0.25">
      <c r="A77" s="101"/>
      <c r="B77" s="9" t="s">
        <v>173</v>
      </c>
      <c r="C77" s="15">
        <v>20</v>
      </c>
      <c r="D77" s="15">
        <v>20</v>
      </c>
      <c r="E77" s="15">
        <v>20</v>
      </c>
      <c r="F77" s="15">
        <v>20</v>
      </c>
      <c r="G77" s="65">
        <v>0</v>
      </c>
      <c r="H77" s="65">
        <f t="shared" ref="H77:H82" si="4">F77+G77</f>
        <v>20</v>
      </c>
      <c r="I77" s="42"/>
      <c r="J77" s="1"/>
      <c r="K77" s="1"/>
      <c r="L77" s="1"/>
      <c r="M77" s="1"/>
      <c r="N77" s="1"/>
      <c r="O77" s="1"/>
      <c r="P77" s="1"/>
      <c r="Q77" s="1"/>
    </row>
    <row r="78" spans="1:17" s="2" customFormat="1" ht="30" x14ac:dyDescent="0.25">
      <c r="A78" s="101"/>
      <c r="B78" s="9" t="s">
        <v>174</v>
      </c>
      <c r="C78" s="15">
        <v>10</v>
      </c>
      <c r="D78" s="15">
        <v>10</v>
      </c>
      <c r="E78" s="15">
        <v>10</v>
      </c>
      <c r="F78" s="15">
        <v>10</v>
      </c>
      <c r="G78" s="65">
        <v>0</v>
      </c>
      <c r="H78" s="65">
        <f t="shared" si="4"/>
        <v>10</v>
      </c>
      <c r="I78" s="42"/>
      <c r="J78" s="1"/>
      <c r="K78" s="1"/>
      <c r="L78" s="1"/>
      <c r="M78" s="1"/>
      <c r="N78" s="1"/>
      <c r="O78" s="1"/>
      <c r="P78" s="1"/>
      <c r="Q78" s="1"/>
    </row>
    <row r="79" spans="1:17" s="2" customFormat="1" ht="30" x14ac:dyDescent="0.25">
      <c r="A79" s="101"/>
      <c r="B79" s="9" t="s">
        <v>215</v>
      </c>
      <c r="C79" s="15">
        <v>20</v>
      </c>
      <c r="D79" s="15">
        <v>20</v>
      </c>
      <c r="E79" s="15">
        <v>20</v>
      </c>
      <c r="F79" s="15">
        <v>20</v>
      </c>
      <c r="G79" s="65">
        <v>0</v>
      </c>
      <c r="H79" s="65">
        <f t="shared" si="4"/>
        <v>20</v>
      </c>
      <c r="I79" s="42"/>
      <c r="J79" s="1"/>
      <c r="K79" s="1"/>
      <c r="L79" s="1"/>
      <c r="M79" s="1"/>
      <c r="N79" s="1"/>
      <c r="O79" s="1"/>
      <c r="P79" s="1"/>
      <c r="Q79" s="1"/>
    </row>
    <row r="80" spans="1:17" s="2" customFormat="1" ht="15.75" x14ac:dyDescent="0.25">
      <c r="A80" s="101"/>
      <c r="B80" s="14" t="s">
        <v>175</v>
      </c>
      <c r="C80" s="15">
        <v>20</v>
      </c>
      <c r="D80" s="15">
        <v>20</v>
      </c>
      <c r="E80" s="15">
        <v>20</v>
      </c>
      <c r="F80" s="15">
        <v>20</v>
      </c>
      <c r="G80" s="65">
        <v>0</v>
      </c>
      <c r="H80" s="65">
        <f t="shared" si="4"/>
        <v>20</v>
      </c>
      <c r="I80" s="42"/>
      <c r="J80" s="1"/>
      <c r="K80" s="1"/>
      <c r="L80" s="1"/>
      <c r="M80" s="1"/>
      <c r="N80" s="1"/>
      <c r="O80" s="1"/>
      <c r="P80" s="1"/>
      <c r="Q80" s="1"/>
    </row>
    <row r="81" spans="1:17" s="2" customFormat="1" ht="30" x14ac:dyDescent="0.25">
      <c r="A81" s="101"/>
      <c r="B81" s="9" t="s">
        <v>180</v>
      </c>
      <c r="C81" s="15">
        <v>10</v>
      </c>
      <c r="D81" s="15">
        <v>10</v>
      </c>
      <c r="E81" s="15">
        <v>10</v>
      </c>
      <c r="F81" s="15">
        <v>10</v>
      </c>
      <c r="G81" s="65">
        <v>0</v>
      </c>
      <c r="H81" s="65">
        <f t="shared" si="4"/>
        <v>10</v>
      </c>
      <c r="I81" s="42"/>
      <c r="J81" s="1"/>
      <c r="K81" s="1"/>
      <c r="L81" s="1"/>
      <c r="M81" s="1"/>
      <c r="N81" s="1"/>
      <c r="O81" s="1"/>
      <c r="P81" s="1"/>
      <c r="Q81" s="1"/>
    </row>
    <row r="82" spans="1:17" s="2" customFormat="1" ht="30" x14ac:dyDescent="0.25">
      <c r="A82" s="101"/>
      <c r="B82" s="9" t="s">
        <v>176</v>
      </c>
      <c r="C82" s="15">
        <v>30</v>
      </c>
      <c r="D82" s="15">
        <v>30</v>
      </c>
      <c r="E82" s="15">
        <v>30</v>
      </c>
      <c r="F82" s="15">
        <v>30</v>
      </c>
      <c r="G82" s="65">
        <v>0</v>
      </c>
      <c r="H82" s="65">
        <f t="shared" si="4"/>
        <v>30</v>
      </c>
      <c r="I82" s="42"/>
      <c r="J82" s="1"/>
      <c r="K82" s="1"/>
      <c r="L82" s="1"/>
      <c r="M82" s="1"/>
      <c r="N82" s="1"/>
      <c r="O82" s="1"/>
      <c r="P82" s="1"/>
      <c r="Q82" s="1"/>
    </row>
    <row r="83" spans="1:17" s="2" customFormat="1" ht="15.75" x14ac:dyDescent="0.25">
      <c r="A83" s="101"/>
      <c r="B83" s="9"/>
      <c r="C83" s="15"/>
      <c r="D83" s="15"/>
      <c r="E83" s="15"/>
      <c r="F83" s="15"/>
      <c r="G83" s="65"/>
      <c r="H83" s="65"/>
      <c r="I83" s="42"/>
      <c r="J83" s="1"/>
      <c r="K83" s="1"/>
      <c r="L83" s="1"/>
      <c r="M83" s="1"/>
      <c r="N83" s="1"/>
      <c r="O83" s="1"/>
      <c r="P83" s="1"/>
      <c r="Q83" s="1"/>
    </row>
    <row r="84" spans="1:17" s="2" customFormat="1" ht="15.75" x14ac:dyDescent="0.25">
      <c r="A84" s="101" t="s">
        <v>198</v>
      </c>
      <c r="B84" s="22" t="s">
        <v>71</v>
      </c>
      <c r="C84" s="40" t="s">
        <v>26</v>
      </c>
      <c r="D84" s="40"/>
      <c r="E84" s="40"/>
      <c r="F84" s="40"/>
      <c r="G84" s="60" t="s">
        <v>2</v>
      </c>
      <c r="H84" s="60" t="s">
        <v>27</v>
      </c>
      <c r="I84" s="109"/>
      <c r="J84" s="1"/>
      <c r="K84" s="1"/>
      <c r="L84" s="1"/>
      <c r="M84" s="1"/>
      <c r="N84" s="1"/>
      <c r="O84" s="1"/>
      <c r="P84" s="1"/>
      <c r="Q84" s="1"/>
    </row>
    <row r="85" spans="1:17" s="5" customFormat="1" ht="15.75" x14ac:dyDescent="0.25">
      <c r="A85" s="106"/>
      <c r="B85" s="14" t="s">
        <v>72</v>
      </c>
      <c r="C85" s="15">
        <v>5.31</v>
      </c>
      <c r="D85" s="15">
        <v>5.31</v>
      </c>
      <c r="E85" s="15">
        <v>5.31</v>
      </c>
      <c r="F85" s="15">
        <v>5.31</v>
      </c>
      <c r="G85" s="15">
        <f t="shared" ref="G85:G92" si="5">+F85*$G$5</f>
        <v>0.69030000000000002</v>
      </c>
      <c r="H85" s="15">
        <f t="shared" ref="H85:H93" si="6">+F85+G85</f>
        <v>6.0002999999999993</v>
      </c>
      <c r="I85" s="14"/>
      <c r="J85" s="1"/>
      <c r="K85" s="1"/>
      <c r="L85" s="1"/>
      <c r="M85" s="1"/>
      <c r="N85" s="1"/>
      <c r="O85" s="1"/>
      <c r="P85" s="1"/>
      <c r="Q85" s="1"/>
    </row>
    <row r="86" spans="1:17" s="2" customFormat="1" ht="15.75" x14ac:dyDescent="0.25">
      <c r="A86" s="28"/>
      <c r="B86" s="14" t="s">
        <v>73</v>
      </c>
      <c r="C86" s="15">
        <v>5</v>
      </c>
      <c r="D86" s="15">
        <v>5</v>
      </c>
      <c r="E86" s="15">
        <v>5</v>
      </c>
      <c r="F86" s="15">
        <v>5</v>
      </c>
      <c r="G86" s="15">
        <f t="shared" si="5"/>
        <v>0.65</v>
      </c>
      <c r="H86" s="15">
        <f t="shared" si="6"/>
        <v>5.65</v>
      </c>
      <c r="I86" s="14"/>
      <c r="J86" s="1"/>
      <c r="K86" s="1"/>
      <c r="L86" s="1"/>
      <c r="M86" s="1"/>
      <c r="N86" s="1"/>
      <c r="O86" s="1"/>
      <c r="P86" s="1"/>
      <c r="Q86" s="1"/>
    </row>
    <row r="87" spans="1:17" s="2" customFormat="1" ht="15.75" x14ac:dyDescent="0.25">
      <c r="A87" s="28"/>
      <c r="B87" s="14" t="s">
        <v>74</v>
      </c>
      <c r="C87" s="15">
        <v>5</v>
      </c>
      <c r="D87" s="15">
        <v>5</v>
      </c>
      <c r="E87" s="15">
        <v>5</v>
      </c>
      <c r="F87" s="15">
        <v>5</v>
      </c>
      <c r="G87" s="15">
        <f t="shared" si="5"/>
        <v>0.65</v>
      </c>
      <c r="H87" s="15">
        <f t="shared" si="6"/>
        <v>5.65</v>
      </c>
      <c r="I87" s="14"/>
      <c r="J87" s="1"/>
      <c r="K87" s="1"/>
      <c r="L87" s="1"/>
      <c r="M87" s="1"/>
      <c r="N87" s="1"/>
      <c r="O87" s="1"/>
      <c r="P87" s="1"/>
      <c r="Q87" s="1"/>
    </row>
    <row r="88" spans="1:17" s="2" customFormat="1" ht="30" x14ac:dyDescent="0.25">
      <c r="A88" s="28"/>
      <c r="B88" s="9" t="s">
        <v>75</v>
      </c>
      <c r="C88" s="15">
        <v>50</v>
      </c>
      <c r="D88" s="15">
        <v>55</v>
      </c>
      <c r="E88" s="15">
        <v>55</v>
      </c>
      <c r="F88" s="15">
        <v>55</v>
      </c>
      <c r="G88" s="15">
        <f t="shared" si="5"/>
        <v>7.15</v>
      </c>
      <c r="H88" s="15">
        <f t="shared" si="6"/>
        <v>62.15</v>
      </c>
      <c r="I88" s="14"/>
      <c r="J88" s="1"/>
      <c r="K88" s="1"/>
      <c r="L88" s="1"/>
      <c r="M88" s="1"/>
      <c r="N88" s="1"/>
      <c r="O88" s="1"/>
      <c r="P88" s="1"/>
      <c r="Q88" s="1"/>
    </row>
    <row r="89" spans="1:17" s="2" customFormat="1" ht="15.75" x14ac:dyDescent="0.25">
      <c r="A89" s="27"/>
      <c r="B89" s="14" t="s">
        <v>76</v>
      </c>
      <c r="C89" s="15">
        <v>26.19</v>
      </c>
      <c r="D89" s="15">
        <v>26.19</v>
      </c>
      <c r="E89" s="15">
        <v>26.19</v>
      </c>
      <c r="F89" s="15">
        <v>26.19</v>
      </c>
      <c r="G89" s="15">
        <f t="shared" si="5"/>
        <v>3.4047000000000005</v>
      </c>
      <c r="H89" s="15">
        <f t="shared" si="6"/>
        <v>29.594700000000003</v>
      </c>
      <c r="I89" s="14" t="s">
        <v>77</v>
      </c>
      <c r="J89" s="1"/>
      <c r="K89" s="1"/>
      <c r="L89" s="1"/>
      <c r="M89" s="1"/>
      <c r="N89" s="1"/>
      <c r="O89" s="1"/>
      <c r="P89" s="1"/>
      <c r="Q89" s="1"/>
    </row>
    <row r="90" spans="1:17" s="2" customFormat="1" ht="15.75" x14ac:dyDescent="0.25">
      <c r="A90" s="27"/>
      <c r="B90" s="9" t="s">
        <v>78</v>
      </c>
      <c r="C90" s="15">
        <v>19.05</v>
      </c>
      <c r="D90" s="15">
        <v>19.05</v>
      </c>
      <c r="E90" s="15">
        <v>19.05</v>
      </c>
      <c r="F90" s="15">
        <v>19.05</v>
      </c>
      <c r="G90" s="15">
        <f t="shared" si="5"/>
        <v>2.4765000000000001</v>
      </c>
      <c r="H90" s="15">
        <f t="shared" si="6"/>
        <v>21.526500000000002</v>
      </c>
      <c r="I90" s="14" t="s">
        <v>77</v>
      </c>
      <c r="J90" s="1"/>
      <c r="K90" s="1"/>
      <c r="L90" s="1"/>
      <c r="M90" s="1"/>
      <c r="N90" s="1"/>
      <c r="O90" s="1"/>
      <c r="P90" s="1"/>
      <c r="Q90" s="1"/>
    </row>
    <row r="91" spans="1:17" s="2" customFormat="1" ht="15.75" x14ac:dyDescent="0.25">
      <c r="A91" s="27"/>
      <c r="B91" s="9" t="s">
        <v>79</v>
      </c>
      <c r="C91" s="15">
        <v>15.24</v>
      </c>
      <c r="D91" s="15">
        <v>15.24</v>
      </c>
      <c r="E91" s="15">
        <v>15.24</v>
      </c>
      <c r="F91" s="15">
        <v>15.24</v>
      </c>
      <c r="G91" s="15">
        <f t="shared" si="5"/>
        <v>1.9812000000000001</v>
      </c>
      <c r="H91" s="15">
        <f t="shared" si="6"/>
        <v>17.2212</v>
      </c>
      <c r="I91" s="14" t="s">
        <v>77</v>
      </c>
      <c r="J91" s="1"/>
      <c r="K91" s="1"/>
      <c r="L91" s="1"/>
      <c r="M91" s="1"/>
      <c r="N91" s="1"/>
      <c r="O91" s="1"/>
      <c r="P91" s="1"/>
      <c r="Q91" s="1"/>
    </row>
    <row r="92" spans="1:17" s="2" customFormat="1" ht="15.75" x14ac:dyDescent="0.25">
      <c r="A92" s="27"/>
      <c r="B92" s="9" t="s">
        <v>219</v>
      </c>
      <c r="C92" s="15">
        <v>20.93</v>
      </c>
      <c r="D92" s="15">
        <v>20.93</v>
      </c>
      <c r="E92" s="15">
        <v>20.93</v>
      </c>
      <c r="F92" s="15">
        <v>20.93</v>
      </c>
      <c r="G92" s="15">
        <f t="shared" si="5"/>
        <v>2.7208999999999999</v>
      </c>
      <c r="H92" s="15">
        <f t="shared" si="6"/>
        <v>23.6509</v>
      </c>
      <c r="I92" s="14" t="s">
        <v>77</v>
      </c>
      <c r="J92" s="1"/>
      <c r="K92" s="1"/>
      <c r="L92" s="1"/>
      <c r="M92" s="1"/>
      <c r="N92" s="1"/>
      <c r="O92" s="1"/>
      <c r="P92" s="1"/>
      <c r="Q92" s="1"/>
    </row>
    <row r="93" spans="1:17" s="5" customFormat="1" ht="15.75" x14ac:dyDescent="0.25">
      <c r="A93" s="27"/>
      <c r="B93" s="9" t="s">
        <v>255</v>
      </c>
      <c r="C93" s="15">
        <v>30</v>
      </c>
      <c r="D93" s="15">
        <v>30</v>
      </c>
      <c r="E93" s="15">
        <v>30</v>
      </c>
      <c r="F93" s="15">
        <v>30</v>
      </c>
      <c r="G93" s="15">
        <v>0</v>
      </c>
      <c r="H93" s="15">
        <f t="shared" si="6"/>
        <v>30</v>
      </c>
      <c r="I93" s="14"/>
      <c r="J93" s="1"/>
      <c r="K93" s="1"/>
      <c r="L93" s="1"/>
      <c r="M93" s="1"/>
      <c r="N93" s="1"/>
      <c r="O93" s="1"/>
      <c r="P93" s="1"/>
      <c r="Q93" s="1"/>
    </row>
    <row r="94" spans="1:17" s="5" customFormat="1" ht="15.75" x14ac:dyDescent="0.25">
      <c r="A94" s="28"/>
      <c r="B94" s="14" t="s">
        <v>80</v>
      </c>
      <c r="C94" s="15">
        <v>47.06</v>
      </c>
      <c r="D94" s="15">
        <v>47.06</v>
      </c>
      <c r="E94" s="15">
        <v>100</v>
      </c>
      <c r="F94" s="15">
        <v>100</v>
      </c>
      <c r="G94" s="15">
        <f>+F94*$G$5</f>
        <v>13</v>
      </c>
      <c r="H94" s="15">
        <f>+F94+G94</f>
        <v>113</v>
      </c>
      <c r="I94" s="14"/>
      <c r="J94" s="3"/>
      <c r="K94" s="1"/>
      <c r="L94" s="3"/>
      <c r="M94" s="3"/>
      <c r="N94" s="3"/>
      <c r="O94" s="3"/>
      <c r="P94" s="3"/>
      <c r="Q94" s="3"/>
    </row>
    <row r="95" spans="1:17" s="5" customFormat="1" ht="15.75" x14ac:dyDescent="0.25">
      <c r="A95" s="28"/>
      <c r="B95" s="14" t="s">
        <v>81</v>
      </c>
      <c r="C95" s="15">
        <v>4.43</v>
      </c>
      <c r="D95" s="15">
        <v>4.43</v>
      </c>
      <c r="E95" s="15">
        <v>4.43</v>
      </c>
      <c r="F95" s="15">
        <v>4.43</v>
      </c>
      <c r="G95" s="15">
        <f>+F95*$G$5</f>
        <v>0.57589999999999997</v>
      </c>
      <c r="H95" s="15">
        <f>+F95+G95</f>
        <v>5.0058999999999996</v>
      </c>
      <c r="I95" s="14"/>
      <c r="J95" s="1"/>
      <c r="K95" s="1"/>
      <c r="L95" s="1"/>
      <c r="M95" s="1"/>
      <c r="N95" s="1"/>
      <c r="O95" s="1"/>
      <c r="P95" s="1"/>
      <c r="Q95" s="1"/>
    </row>
    <row r="96" spans="1:17" s="5" customFormat="1" ht="15.75" x14ac:dyDescent="0.25">
      <c r="A96" s="28"/>
      <c r="B96" s="14" t="s">
        <v>253</v>
      </c>
      <c r="C96" s="15">
        <v>45.53</v>
      </c>
      <c r="D96" s="15">
        <v>45.53</v>
      </c>
      <c r="E96" s="15">
        <v>45.53</v>
      </c>
      <c r="F96" s="15">
        <v>45.53</v>
      </c>
      <c r="G96" s="15">
        <f>+F96*$G$5</f>
        <v>5.9189000000000007</v>
      </c>
      <c r="H96" s="15">
        <f>+F96+G96</f>
        <v>51.448900000000002</v>
      </c>
      <c r="I96" s="14"/>
      <c r="J96" s="1"/>
      <c r="K96" s="1"/>
      <c r="L96" s="1"/>
      <c r="M96" s="1"/>
      <c r="N96" s="1"/>
      <c r="O96" s="1"/>
      <c r="P96" s="1"/>
      <c r="Q96" s="1"/>
    </row>
    <row r="97" spans="1:17" s="5" customFormat="1" ht="15.75" x14ac:dyDescent="0.25">
      <c r="A97" s="28"/>
      <c r="B97" s="14" t="s">
        <v>254</v>
      </c>
      <c r="C97" s="15">
        <v>72.45</v>
      </c>
      <c r="D97" s="15">
        <v>72.45</v>
      </c>
      <c r="E97" s="15">
        <v>72.45</v>
      </c>
      <c r="F97" s="15">
        <v>72.45</v>
      </c>
      <c r="G97" s="15">
        <f>+F97*$G$5</f>
        <v>9.4184999999999999</v>
      </c>
      <c r="H97" s="15">
        <f>+F97+G97</f>
        <v>81.868499999999997</v>
      </c>
      <c r="I97" s="14"/>
      <c r="J97" s="1"/>
      <c r="K97" s="1"/>
      <c r="L97" s="1"/>
      <c r="M97" s="1"/>
      <c r="N97" s="1"/>
      <c r="O97" s="1"/>
      <c r="P97" s="1"/>
      <c r="Q97" s="1"/>
    </row>
    <row r="98" spans="1:17" s="5" customFormat="1" ht="15.75" x14ac:dyDescent="0.25">
      <c r="A98" s="28"/>
      <c r="B98" s="14"/>
      <c r="C98" s="15"/>
      <c r="D98" s="15"/>
      <c r="E98" s="15"/>
      <c r="F98" s="15"/>
      <c r="G98" s="15"/>
      <c r="H98" s="15"/>
      <c r="I98" s="14"/>
      <c r="J98" s="1"/>
      <c r="K98" s="1"/>
      <c r="L98" s="1"/>
      <c r="M98" s="1"/>
      <c r="N98" s="1"/>
      <c r="O98" s="1"/>
      <c r="P98" s="1"/>
      <c r="Q98" s="1"/>
    </row>
    <row r="99" spans="1:17" s="2" customFormat="1" ht="15.75" x14ac:dyDescent="0.25">
      <c r="A99" s="28"/>
      <c r="B99" s="14" t="s">
        <v>398</v>
      </c>
      <c r="C99" s="15">
        <v>1200</v>
      </c>
      <c r="D99" s="15">
        <v>1200</v>
      </c>
      <c r="E99" s="15">
        <v>1200</v>
      </c>
      <c r="F99" s="15">
        <v>1200</v>
      </c>
      <c r="G99" s="65">
        <v>0</v>
      </c>
      <c r="H99" s="48">
        <f>+C99+G99</f>
        <v>1200</v>
      </c>
      <c r="I99" s="14"/>
      <c r="J99" s="1"/>
      <c r="K99" s="1"/>
      <c r="L99" s="1"/>
      <c r="M99" s="1"/>
      <c r="N99" s="1"/>
      <c r="O99" s="1"/>
      <c r="P99" s="1"/>
      <c r="Q99" s="1"/>
    </row>
    <row r="100" spans="1:17" s="2" customFormat="1" ht="15.75" x14ac:dyDescent="0.25">
      <c r="A100" s="28"/>
      <c r="B100" s="14" t="s">
        <v>399</v>
      </c>
      <c r="C100" s="15">
        <v>600</v>
      </c>
      <c r="D100" s="15">
        <v>600</v>
      </c>
      <c r="E100" s="15">
        <v>600</v>
      </c>
      <c r="F100" s="15">
        <v>600</v>
      </c>
      <c r="G100" s="65">
        <v>0</v>
      </c>
      <c r="H100" s="48">
        <f>+C100+G100</f>
        <v>600</v>
      </c>
      <c r="I100" s="14"/>
      <c r="J100" s="1"/>
      <c r="K100" s="1"/>
      <c r="L100" s="1"/>
      <c r="M100" s="1"/>
      <c r="N100" s="1"/>
      <c r="O100" s="1"/>
      <c r="P100" s="1"/>
      <c r="Q100" s="1"/>
    </row>
    <row r="101" spans="1:17" s="2" customFormat="1" ht="15.75" x14ac:dyDescent="0.25">
      <c r="A101" s="28"/>
      <c r="B101" s="14"/>
      <c r="C101" s="26"/>
      <c r="D101" s="26"/>
      <c r="E101" s="26"/>
      <c r="F101" s="26"/>
      <c r="G101" s="27"/>
      <c r="H101" s="28"/>
      <c r="I101" s="14"/>
      <c r="J101" s="1"/>
      <c r="K101" s="1"/>
      <c r="L101" s="1"/>
      <c r="M101" s="1"/>
      <c r="N101" s="1"/>
      <c r="O101" s="1"/>
      <c r="P101" s="1"/>
      <c r="Q101" s="1"/>
    </row>
    <row r="102" spans="1:17" s="2" customFormat="1" ht="15.75" x14ac:dyDescent="0.25">
      <c r="A102" s="21">
        <v>10.3</v>
      </c>
      <c r="B102" s="22" t="s">
        <v>322</v>
      </c>
      <c r="C102" s="53"/>
      <c r="D102" s="53"/>
      <c r="E102" s="53"/>
      <c r="F102" s="53"/>
      <c r="G102" s="50"/>
      <c r="H102" s="51"/>
      <c r="I102" s="68"/>
      <c r="J102" s="1"/>
      <c r="K102" s="1"/>
      <c r="L102" s="1"/>
      <c r="M102" s="1"/>
      <c r="N102" s="1"/>
      <c r="O102" s="1"/>
      <c r="P102" s="1"/>
      <c r="Q102" s="1"/>
    </row>
    <row r="103" spans="1:17" s="2" customFormat="1" ht="15.75" x14ac:dyDescent="0.25">
      <c r="A103" s="100"/>
      <c r="B103" s="14" t="s">
        <v>82</v>
      </c>
      <c r="C103" s="15">
        <v>35.4</v>
      </c>
      <c r="D103" s="15">
        <v>35.4</v>
      </c>
      <c r="E103" s="15">
        <v>35.4</v>
      </c>
      <c r="F103" s="15">
        <v>35.4</v>
      </c>
      <c r="G103" s="15">
        <f t="shared" ref="G103:G112" si="7">+F103*$G$5</f>
        <v>4.6020000000000003</v>
      </c>
      <c r="H103" s="15">
        <f t="shared" ref="H103:H112" si="8">+F103+G103</f>
        <v>40.001999999999995</v>
      </c>
      <c r="I103" s="14"/>
      <c r="J103" s="1"/>
      <c r="K103" s="1"/>
      <c r="L103" s="1"/>
      <c r="M103" s="1"/>
      <c r="N103" s="1"/>
      <c r="O103" s="1"/>
      <c r="P103" s="1"/>
      <c r="Q103" s="1"/>
    </row>
    <row r="104" spans="1:17" s="2" customFormat="1" ht="15.75" x14ac:dyDescent="0.25">
      <c r="A104" s="28"/>
      <c r="B104" s="14" t="s">
        <v>83</v>
      </c>
      <c r="C104" s="15">
        <v>47.79</v>
      </c>
      <c r="D104" s="15">
        <v>47.79</v>
      </c>
      <c r="E104" s="15">
        <v>47.79</v>
      </c>
      <c r="F104" s="15">
        <v>47.79</v>
      </c>
      <c r="G104" s="15">
        <f t="shared" si="7"/>
        <v>6.2126999999999999</v>
      </c>
      <c r="H104" s="15">
        <f t="shared" si="8"/>
        <v>54.002699999999997</v>
      </c>
      <c r="I104" s="14"/>
      <c r="J104" s="1"/>
      <c r="K104" s="1"/>
      <c r="L104" s="1"/>
      <c r="M104" s="1"/>
      <c r="N104" s="1"/>
      <c r="O104" s="1"/>
      <c r="P104" s="1"/>
      <c r="Q104" s="1"/>
    </row>
    <row r="105" spans="1:17" s="2" customFormat="1" ht="15.75" x14ac:dyDescent="0.25">
      <c r="A105" s="28"/>
      <c r="B105" s="14" t="s">
        <v>84</v>
      </c>
      <c r="C105" s="15">
        <v>43.36</v>
      </c>
      <c r="D105" s="15">
        <v>43.36</v>
      </c>
      <c r="E105" s="15">
        <v>43.36</v>
      </c>
      <c r="F105" s="15">
        <v>43.36</v>
      </c>
      <c r="G105" s="15">
        <f t="shared" si="7"/>
        <v>5.6368</v>
      </c>
      <c r="H105" s="15">
        <f t="shared" si="8"/>
        <v>48.9968</v>
      </c>
      <c r="I105" s="14"/>
      <c r="J105" s="1"/>
      <c r="K105" s="1"/>
      <c r="L105" s="1"/>
      <c r="M105" s="1"/>
      <c r="N105" s="1"/>
      <c r="O105" s="1"/>
      <c r="P105" s="1"/>
      <c r="Q105" s="1"/>
    </row>
    <row r="106" spans="1:17" s="2" customFormat="1" ht="15.75" x14ac:dyDescent="0.25">
      <c r="A106" s="28"/>
      <c r="B106" s="14" t="s">
        <v>85</v>
      </c>
      <c r="C106" s="15">
        <v>141.59</v>
      </c>
      <c r="D106" s="15">
        <v>141.59</v>
      </c>
      <c r="E106" s="15">
        <v>141.59</v>
      </c>
      <c r="F106" s="15">
        <v>141.59</v>
      </c>
      <c r="G106" s="15">
        <f t="shared" si="7"/>
        <v>18.406700000000001</v>
      </c>
      <c r="H106" s="15">
        <f t="shared" si="8"/>
        <v>159.9967</v>
      </c>
      <c r="I106" s="14"/>
      <c r="J106" s="1"/>
      <c r="K106" s="1"/>
      <c r="L106" s="1"/>
      <c r="M106" s="1"/>
      <c r="N106" s="1"/>
      <c r="O106" s="1"/>
      <c r="P106" s="1"/>
      <c r="Q106" s="1"/>
    </row>
    <row r="107" spans="1:17" s="2" customFormat="1" ht="15.75" x14ac:dyDescent="0.25">
      <c r="A107" s="28"/>
      <c r="B107" s="14" t="s">
        <v>86</v>
      </c>
      <c r="C107" s="15">
        <v>52.21</v>
      </c>
      <c r="D107" s="15">
        <v>52.21</v>
      </c>
      <c r="E107" s="15">
        <v>52.21</v>
      </c>
      <c r="F107" s="15">
        <v>52.21</v>
      </c>
      <c r="G107" s="15">
        <f t="shared" si="7"/>
        <v>6.7873000000000001</v>
      </c>
      <c r="H107" s="15">
        <f t="shared" si="8"/>
        <v>58.997300000000003</v>
      </c>
      <c r="I107" s="14"/>
      <c r="J107" s="1"/>
      <c r="K107" s="1"/>
      <c r="L107" s="1"/>
      <c r="M107" s="1"/>
      <c r="N107" s="1"/>
      <c r="O107" s="1"/>
      <c r="P107" s="1"/>
      <c r="Q107" s="1"/>
    </row>
    <row r="108" spans="1:17" s="2" customFormat="1" ht="15.75" x14ac:dyDescent="0.25">
      <c r="A108" s="28"/>
      <c r="B108" s="14" t="s">
        <v>87</v>
      </c>
      <c r="C108" s="15">
        <v>34.51</v>
      </c>
      <c r="D108" s="15">
        <v>34.51</v>
      </c>
      <c r="E108" s="15">
        <v>34.51</v>
      </c>
      <c r="F108" s="15">
        <v>34.51</v>
      </c>
      <c r="G108" s="15">
        <f t="shared" si="7"/>
        <v>4.4863</v>
      </c>
      <c r="H108" s="15">
        <f t="shared" si="8"/>
        <v>38.996299999999998</v>
      </c>
      <c r="I108" s="14"/>
      <c r="J108" s="1"/>
      <c r="K108" s="1"/>
      <c r="L108" s="1"/>
      <c r="M108" s="1"/>
      <c r="N108" s="1"/>
      <c r="O108" s="1"/>
      <c r="P108" s="1"/>
      <c r="Q108" s="1"/>
    </row>
    <row r="109" spans="1:17" s="2" customFormat="1" ht="15.75" x14ac:dyDescent="0.25">
      <c r="A109" s="28"/>
      <c r="B109" s="14" t="s">
        <v>88</v>
      </c>
      <c r="C109" s="15">
        <v>38.049999999999997</v>
      </c>
      <c r="D109" s="15">
        <v>38.049999999999997</v>
      </c>
      <c r="E109" s="15">
        <v>38.049999999999997</v>
      </c>
      <c r="F109" s="15">
        <v>38.049999999999997</v>
      </c>
      <c r="G109" s="15">
        <f t="shared" si="7"/>
        <v>4.9464999999999995</v>
      </c>
      <c r="H109" s="15">
        <f t="shared" si="8"/>
        <v>42.996499999999997</v>
      </c>
      <c r="I109" s="14"/>
      <c r="J109" s="1"/>
      <c r="K109" s="1"/>
      <c r="L109" s="1"/>
      <c r="M109" s="1"/>
      <c r="N109" s="1"/>
      <c r="O109" s="1"/>
      <c r="P109" s="1"/>
      <c r="Q109" s="1"/>
    </row>
    <row r="110" spans="1:17" s="2" customFormat="1" ht="15.75" x14ac:dyDescent="0.25">
      <c r="A110" s="28"/>
      <c r="B110" s="14" t="s">
        <v>89</v>
      </c>
      <c r="C110" s="15">
        <v>33.630000000000003</v>
      </c>
      <c r="D110" s="15">
        <v>33.630000000000003</v>
      </c>
      <c r="E110" s="15">
        <v>33.630000000000003</v>
      </c>
      <c r="F110" s="15">
        <v>33.630000000000003</v>
      </c>
      <c r="G110" s="15">
        <f t="shared" si="7"/>
        <v>4.3719000000000001</v>
      </c>
      <c r="H110" s="15">
        <f t="shared" si="8"/>
        <v>38.001900000000006</v>
      </c>
      <c r="I110" s="14"/>
      <c r="J110" s="1"/>
      <c r="K110" s="1"/>
      <c r="L110" s="1"/>
      <c r="M110" s="1"/>
      <c r="N110" s="1"/>
      <c r="O110" s="1"/>
      <c r="P110" s="1"/>
      <c r="Q110" s="1"/>
    </row>
    <row r="111" spans="1:17" s="2" customFormat="1" ht="15.75" x14ac:dyDescent="0.25">
      <c r="A111" s="28"/>
      <c r="B111" s="14" t="s">
        <v>90</v>
      </c>
      <c r="C111" s="15">
        <v>13.27</v>
      </c>
      <c r="D111" s="15">
        <v>13.27</v>
      </c>
      <c r="E111" s="15">
        <v>13.27</v>
      </c>
      <c r="F111" s="15">
        <v>13.27</v>
      </c>
      <c r="G111" s="15">
        <f t="shared" si="7"/>
        <v>1.7251000000000001</v>
      </c>
      <c r="H111" s="15">
        <f t="shared" si="8"/>
        <v>14.995099999999999</v>
      </c>
      <c r="I111" s="14"/>
      <c r="J111" s="1"/>
      <c r="K111" s="1"/>
      <c r="L111" s="1"/>
      <c r="M111" s="1"/>
      <c r="N111" s="1"/>
      <c r="O111" s="1"/>
      <c r="P111" s="1"/>
      <c r="Q111" s="1"/>
    </row>
    <row r="112" spans="1:17" s="2" customFormat="1" ht="15.75" x14ac:dyDescent="0.25">
      <c r="A112" s="28"/>
      <c r="B112" s="14" t="s">
        <v>91</v>
      </c>
      <c r="C112" s="15">
        <v>10.62</v>
      </c>
      <c r="D112" s="15">
        <v>10.62</v>
      </c>
      <c r="E112" s="15">
        <v>10.62</v>
      </c>
      <c r="F112" s="15">
        <v>10.62</v>
      </c>
      <c r="G112" s="15">
        <f t="shared" si="7"/>
        <v>1.3806</v>
      </c>
      <c r="H112" s="15">
        <f t="shared" si="8"/>
        <v>12.000599999999999</v>
      </c>
      <c r="I112" s="14"/>
      <c r="J112" s="1"/>
      <c r="K112" s="1"/>
      <c r="L112" s="1"/>
      <c r="M112" s="1"/>
      <c r="N112" s="1"/>
      <c r="O112" s="1"/>
      <c r="P112" s="1"/>
      <c r="Q112" s="1"/>
    </row>
    <row r="113" spans="1:17" s="2" customFormat="1" ht="15.75" x14ac:dyDescent="0.25">
      <c r="A113" s="28"/>
      <c r="B113" s="14"/>
      <c r="C113" s="15"/>
      <c r="D113" s="15"/>
      <c r="E113" s="15"/>
      <c r="F113" s="15"/>
      <c r="G113" s="65"/>
      <c r="H113" s="48"/>
      <c r="I113" s="14"/>
      <c r="J113" s="1"/>
      <c r="K113" s="1"/>
      <c r="L113" s="1"/>
      <c r="M113" s="1"/>
      <c r="N113" s="1"/>
      <c r="O113" s="1"/>
      <c r="P113" s="1"/>
      <c r="Q113" s="1"/>
    </row>
    <row r="114" spans="1:17" s="2" customFormat="1" ht="15.75" x14ac:dyDescent="0.25">
      <c r="A114" s="102" t="s">
        <v>92</v>
      </c>
      <c r="B114" s="29" t="s">
        <v>93</v>
      </c>
      <c r="C114" s="30" t="s">
        <v>26</v>
      </c>
      <c r="D114" s="30"/>
      <c r="E114" s="30"/>
      <c r="F114" s="30"/>
      <c r="G114" s="46" t="s">
        <v>2</v>
      </c>
      <c r="H114" s="46" t="s">
        <v>27</v>
      </c>
      <c r="I114" s="111"/>
      <c r="J114" s="1"/>
      <c r="K114" s="1"/>
      <c r="L114" s="1"/>
      <c r="M114" s="1"/>
      <c r="N114" s="1"/>
      <c r="O114" s="1"/>
      <c r="P114" s="1"/>
      <c r="Q114" s="1"/>
    </row>
    <row r="115" spans="1:17" s="2" customFormat="1" ht="15.75" x14ac:dyDescent="0.25">
      <c r="A115" s="100"/>
      <c r="B115" s="22" t="s">
        <v>94</v>
      </c>
      <c r="C115" s="44"/>
      <c r="D115" s="44"/>
      <c r="E115" s="44"/>
      <c r="F115" s="44"/>
      <c r="G115" s="50"/>
      <c r="H115" s="51"/>
      <c r="I115" s="68"/>
      <c r="J115" s="1"/>
      <c r="K115" s="1"/>
      <c r="L115" s="1"/>
      <c r="M115" s="1"/>
      <c r="N115" s="1"/>
      <c r="O115" s="1"/>
      <c r="P115" s="1"/>
      <c r="Q115" s="1"/>
    </row>
    <row r="116" spans="1:17" s="2" customFormat="1" ht="15.75" x14ac:dyDescent="0.25">
      <c r="A116" s="101"/>
      <c r="B116" s="9" t="s">
        <v>95</v>
      </c>
      <c r="C116" s="26"/>
      <c r="D116" s="26"/>
      <c r="E116" s="26"/>
      <c r="F116" s="26"/>
      <c r="G116" s="27"/>
      <c r="H116" s="28"/>
      <c r="I116" s="14"/>
      <c r="J116" s="1"/>
      <c r="K116" s="1"/>
      <c r="L116" s="1"/>
      <c r="M116" s="1"/>
      <c r="N116" s="1"/>
      <c r="O116" s="1"/>
      <c r="P116" s="1"/>
      <c r="Q116" s="1"/>
    </row>
    <row r="117" spans="1:17" s="2" customFormat="1" ht="15.75" x14ac:dyDescent="0.25">
      <c r="A117" s="101"/>
      <c r="B117" s="22" t="s">
        <v>96</v>
      </c>
      <c r="C117" s="66"/>
      <c r="D117" s="66"/>
      <c r="E117" s="66"/>
      <c r="F117" s="66"/>
      <c r="G117" s="60"/>
      <c r="H117" s="67"/>
      <c r="I117" s="68"/>
      <c r="J117" s="1"/>
      <c r="K117" s="1"/>
      <c r="L117" s="1"/>
      <c r="M117" s="1"/>
      <c r="N117" s="1"/>
      <c r="O117" s="1"/>
      <c r="P117" s="1"/>
      <c r="Q117" s="1"/>
    </row>
    <row r="118" spans="1:17" s="2" customFormat="1" ht="15.75" x14ac:dyDescent="0.25">
      <c r="A118" s="101"/>
      <c r="B118" s="14" t="s">
        <v>97</v>
      </c>
      <c r="C118" s="41">
        <v>0.2</v>
      </c>
      <c r="D118" s="41">
        <v>0.30000000000000004</v>
      </c>
      <c r="E118" s="41">
        <v>0.30000000000000004</v>
      </c>
      <c r="F118" s="41">
        <v>0.30000000000000004</v>
      </c>
      <c r="G118" s="38">
        <f>+F118*$G$5</f>
        <v>3.9000000000000007E-2</v>
      </c>
      <c r="H118" s="39">
        <f t="shared" ref="H118:H123" si="9">+F118+G118</f>
        <v>0.33900000000000008</v>
      </c>
      <c r="I118" s="14"/>
      <c r="J118" s="1"/>
      <c r="K118" s="1"/>
      <c r="L118" s="1"/>
      <c r="M118" s="1"/>
      <c r="N118" s="1"/>
      <c r="O118" s="1"/>
      <c r="P118" s="1"/>
      <c r="Q118" s="1"/>
    </row>
    <row r="119" spans="1:17" s="2" customFormat="1" ht="15.75" x14ac:dyDescent="0.25">
      <c r="A119" s="101"/>
      <c r="B119" s="14" t="s">
        <v>98</v>
      </c>
      <c r="C119" s="15">
        <v>0.35</v>
      </c>
      <c r="D119" s="41">
        <v>0.44999999999999996</v>
      </c>
      <c r="E119" s="41">
        <v>0.44999999999999996</v>
      </c>
      <c r="F119" s="41">
        <v>0.44999999999999996</v>
      </c>
      <c r="G119" s="38">
        <f t="shared" ref="G119:G162" si="10">+F119*$G$5</f>
        <v>5.8499999999999996E-2</v>
      </c>
      <c r="H119" s="39">
        <f t="shared" si="9"/>
        <v>0.50849999999999995</v>
      </c>
      <c r="I119" s="14"/>
      <c r="J119" s="1"/>
      <c r="K119" s="1"/>
      <c r="L119" s="1"/>
      <c r="M119" s="1"/>
      <c r="N119" s="1"/>
      <c r="O119" s="1"/>
      <c r="P119" s="1"/>
      <c r="Q119" s="1"/>
    </row>
    <row r="120" spans="1:17" s="2" customFormat="1" ht="15.75" x14ac:dyDescent="0.25">
      <c r="A120" s="101"/>
      <c r="B120" s="14" t="s">
        <v>99</v>
      </c>
      <c r="C120" s="41">
        <v>0.2</v>
      </c>
      <c r="D120" s="41">
        <v>0.30000000000000004</v>
      </c>
      <c r="E120" s="41">
        <v>0.30000000000000004</v>
      </c>
      <c r="F120" s="41">
        <v>0.30000000000000004</v>
      </c>
      <c r="G120" s="38">
        <f t="shared" si="10"/>
        <v>3.9000000000000007E-2</v>
      </c>
      <c r="H120" s="39">
        <f t="shared" si="9"/>
        <v>0.33900000000000008</v>
      </c>
      <c r="I120" s="14"/>
      <c r="J120" s="1"/>
      <c r="K120" s="1"/>
      <c r="L120" s="1"/>
      <c r="M120" s="1"/>
      <c r="N120" s="1"/>
      <c r="O120" s="1"/>
      <c r="P120" s="1"/>
      <c r="Q120" s="1"/>
    </row>
    <row r="121" spans="1:17" s="2" customFormat="1" ht="15.75" x14ac:dyDescent="0.25">
      <c r="A121" s="101"/>
      <c r="B121" s="14" t="s">
        <v>100</v>
      </c>
      <c r="C121" s="15">
        <v>0.5</v>
      </c>
      <c r="D121" s="41">
        <v>0.6</v>
      </c>
      <c r="E121" s="41">
        <v>0.6</v>
      </c>
      <c r="F121" s="41">
        <v>0.6</v>
      </c>
      <c r="G121" s="38">
        <f t="shared" si="10"/>
        <v>7.8E-2</v>
      </c>
      <c r="H121" s="39">
        <f t="shared" si="9"/>
        <v>0.67799999999999994</v>
      </c>
      <c r="I121" s="14"/>
      <c r="J121" s="1"/>
      <c r="K121" s="1"/>
      <c r="L121" s="1"/>
      <c r="M121" s="1"/>
      <c r="N121" s="1"/>
      <c r="O121" s="1"/>
      <c r="P121" s="1"/>
      <c r="Q121" s="1"/>
    </row>
    <row r="122" spans="1:17" s="2" customFormat="1" ht="15.75" x14ac:dyDescent="0.25">
      <c r="A122" s="101"/>
      <c r="B122" s="14" t="s">
        <v>101</v>
      </c>
      <c r="C122" s="41">
        <v>0.25</v>
      </c>
      <c r="D122" s="41">
        <v>0.35</v>
      </c>
      <c r="E122" s="41">
        <v>0.35</v>
      </c>
      <c r="F122" s="41">
        <v>0.35</v>
      </c>
      <c r="G122" s="38">
        <f t="shared" si="10"/>
        <v>4.5499999999999999E-2</v>
      </c>
      <c r="H122" s="39">
        <f t="shared" si="9"/>
        <v>0.39549999999999996</v>
      </c>
      <c r="I122" s="14"/>
      <c r="J122" s="1"/>
      <c r="K122" s="1"/>
      <c r="L122" s="1"/>
      <c r="M122" s="1"/>
      <c r="N122" s="1"/>
      <c r="O122" s="1"/>
      <c r="P122" s="1"/>
      <c r="Q122" s="1"/>
    </row>
    <row r="123" spans="1:17" s="2" customFormat="1" ht="15.75" x14ac:dyDescent="0.25">
      <c r="A123" s="101"/>
      <c r="B123" s="14" t="s">
        <v>102</v>
      </c>
      <c r="C123" s="15">
        <v>1</v>
      </c>
      <c r="D123" s="41">
        <v>1.1000000000000001</v>
      </c>
      <c r="E123" s="41">
        <v>1.1000000000000001</v>
      </c>
      <c r="F123" s="41">
        <v>1.1000000000000001</v>
      </c>
      <c r="G123" s="38">
        <f t="shared" si="10"/>
        <v>0.14300000000000002</v>
      </c>
      <c r="H123" s="39">
        <f t="shared" si="9"/>
        <v>1.2430000000000001</v>
      </c>
      <c r="I123" s="14"/>
      <c r="J123" s="1"/>
      <c r="K123" s="1"/>
      <c r="L123" s="1"/>
      <c r="M123" s="1"/>
      <c r="N123" s="1"/>
      <c r="O123" s="1"/>
      <c r="P123" s="1"/>
      <c r="Q123" s="1"/>
    </row>
    <row r="124" spans="1:17" s="2" customFormat="1" ht="15.75" x14ac:dyDescent="0.25">
      <c r="A124" s="101"/>
      <c r="B124" s="22" t="s">
        <v>103</v>
      </c>
      <c r="C124" s="66"/>
      <c r="D124" s="66"/>
      <c r="E124" s="66"/>
      <c r="F124" s="66"/>
      <c r="G124" s="60"/>
      <c r="H124" s="67"/>
      <c r="I124" s="68"/>
      <c r="J124" s="1"/>
      <c r="K124" s="1"/>
      <c r="L124" s="1"/>
      <c r="M124" s="1"/>
      <c r="N124" s="1"/>
      <c r="O124" s="1"/>
      <c r="P124" s="1"/>
      <c r="Q124" s="1"/>
    </row>
    <row r="125" spans="1:17" s="2" customFormat="1" ht="15.75" x14ac:dyDescent="0.25">
      <c r="A125" s="101"/>
      <c r="B125" s="14" t="s">
        <v>97</v>
      </c>
      <c r="C125" s="15">
        <v>0.15</v>
      </c>
      <c r="D125" s="41">
        <v>0.25</v>
      </c>
      <c r="E125" s="41">
        <v>0.25</v>
      </c>
      <c r="F125" s="41">
        <v>0.25</v>
      </c>
      <c r="G125" s="38">
        <f t="shared" si="10"/>
        <v>3.2500000000000001E-2</v>
      </c>
      <c r="H125" s="39">
        <f t="shared" ref="H125:H130" si="11">+F125+G125</f>
        <v>0.28249999999999997</v>
      </c>
      <c r="I125" s="14"/>
      <c r="J125" s="1"/>
      <c r="K125" s="1"/>
      <c r="L125" s="1"/>
      <c r="M125" s="1"/>
      <c r="N125" s="1"/>
      <c r="O125" s="1"/>
      <c r="P125" s="1"/>
      <c r="Q125" s="1"/>
    </row>
    <row r="126" spans="1:17" s="2" customFormat="1" ht="15.75" x14ac:dyDescent="0.25">
      <c r="A126" s="101"/>
      <c r="B126" s="14" t="s">
        <v>98</v>
      </c>
      <c r="C126" s="15">
        <v>0.3</v>
      </c>
      <c r="D126" s="41">
        <v>0.4</v>
      </c>
      <c r="E126" s="41">
        <v>0.4</v>
      </c>
      <c r="F126" s="41">
        <v>0.4</v>
      </c>
      <c r="G126" s="38">
        <f t="shared" si="10"/>
        <v>5.2000000000000005E-2</v>
      </c>
      <c r="H126" s="39">
        <f t="shared" si="11"/>
        <v>0.45200000000000001</v>
      </c>
      <c r="I126" s="14"/>
      <c r="J126" s="1"/>
      <c r="K126" s="1"/>
      <c r="L126" s="1"/>
      <c r="M126" s="1"/>
      <c r="N126" s="1"/>
      <c r="O126" s="1"/>
      <c r="P126" s="1"/>
      <c r="Q126" s="1"/>
    </row>
    <row r="127" spans="1:17" s="2" customFormat="1" ht="15.75" x14ac:dyDescent="0.25">
      <c r="A127" s="101"/>
      <c r="B127" s="14" t="s">
        <v>99</v>
      </c>
      <c r="C127" s="15">
        <v>0.15</v>
      </c>
      <c r="D127" s="41">
        <v>0.25</v>
      </c>
      <c r="E127" s="41">
        <v>0.25</v>
      </c>
      <c r="F127" s="41">
        <v>0.25</v>
      </c>
      <c r="G127" s="38">
        <f t="shared" si="10"/>
        <v>3.2500000000000001E-2</v>
      </c>
      <c r="H127" s="39">
        <f t="shared" si="11"/>
        <v>0.28249999999999997</v>
      </c>
      <c r="I127" s="14"/>
      <c r="J127" s="1"/>
      <c r="K127" s="1"/>
      <c r="L127" s="1"/>
      <c r="M127" s="1"/>
      <c r="N127" s="1"/>
      <c r="O127" s="1"/>
      <c r="P127" s="1"/>
      <c r="Q127" s="1"/>
    </row>
    <row r="128" spans="1:17" s="2" customFormat="1" ht="15.75" x14ac:dyDescent="0.25">
      <c r="A128" s="101"/>
      <c r="B128" s="14" t="s">
        <v>100</v>
      </c>
      <c r="C128" s="15">
        <v>0.45</v>
      </c>
      <c r="D128" s="41">
        <v>0.55000000000000004</v>
      </c>
      <c r="E128" s="41">
        <v>0.55000000000000004</v>
      </c>
      <c r="F128" s="41">
        <v>0.55000000000000004</v>
      </c>
      <c r="G128" s="38">
        <f t="shared" si="10"/>
        <v>7.1500000000000008E-2</v>
      </c>
      <c r="H128" s="39">
        <f t="shared" si="11"/>
        <v>0.62150000000000005</v>
      </c>
      <c r="I128" s="14"/>
      <c r="J128" s="1"/>
      <c r="K128" s="1"/>
      <c r="L128" s="1"/>
      <c r="M128" s="1"/>
      <c r="N128" s="1"/>
      <c r="O128" s="1"/>
      <c r="P128" s="1"/>
      <c r="Q128" s="1"/>
    </row>
    <row r="129" spans="1:17" s="2" customFormat="1" ht="15.75" x14ac:dyDescent="0.25">
      <c r="A129" s="101"/>
      <c r="B129" s="14" t="s">
        <v>101</v>
      </c>
      <c r="C129" s="15">
        <v>0.2</v>
      </c>
      <c r="D129" s="41">
        <v>0.30000000000000004</v>
      </c>
      <c r="E129" s="41">
        <v>0.30000000000000004</v>
      </c>
      <c r="F129" s="41">
        <v>0.30000000000000004</v>
      </c>
      <c r="G129" s="38">
        <f t="shared" si="10"/>
        <v>3.9000000000000007E-2</v>
      </c>
      <c r="H129" s="39">
        <f t="shared" si="11"/>
        <v>0.33900000000000008</v>
      </c>
      <c r="I129" s="14"/>
      <c r="J129" s="1"/>
      <c r="K129" s="1"/>
      <c r="L129" s="1"/>
      <c r="M129" s="1"/>
      <c r="N129" s="1"/>
      <c r="O129" s="1"/>
      <c r="P129" s="1"/>
      <c r="Q129" s="1"/>
    </row>
    <row r="130" spans="1:17" s="2" customFormat="1" ht="15.75" x14ac:dyDescent="0.25">
      <c r="A130" s="101"/>
      <c r="B130" s="14" t="s">
        <v>102</v>
      </c>
      <c r="C130" s="15">
        <v>0.95</v>
      </c>
      <c r="D130" s="41">
        <v>1.05</v>
      </c>
      <c r="E130" s="41">
        <v>1.05</v>
      </c>
      <c r="F130" s="41">
        <v>1.05</v>
      </c>
      <c r="G130" s="38">
        <f t="shared" si="10"/>
        <v>0.13650000000000001</v>
      </c>
      <c r="H130" s="39">
        <f t="shared" si="11"/>
        <v>1.1865000000000001</v>
      </c>
      <c r="I130" s="14"/>
      <c r="J130" s="1"/>
      <c r="K130" s="1"/>
      <c r="L130" s="1"/>
      <c r="M130" s="1"/>
      <c r="N130" s="1"/>
      <c r="O130" s="1"/>
      <c r="P130" s="1"/>
      <c r="Q130" s="1"/>
    </row>
    <row r="131" spans="1:17" s="2" customFormat="1" ht="15.75" x14ac:dyDescent="0.25">
      <c r="A131" s="101"/>
      <c r="B131" s="22" t="s">
        <v>323</v>
      </c>
      <c r="C131" s="44"/>
      <c r="D131" s="44"/>
      <c r="E131" s="44"/>
      <c r="F131" s="44"/>
      <c r="G131" s="50"/>
      <c r="H131" s="51"/>
      <c r="I131" s="68"/>
      <c r="J131" s="1"/>
      <c r="K131" s="1"/>
      <c r="L131" s="1"/>
      <c r="M131" s="1"/>
      <c r="N131" s="1"/>
      <c r="O131" s="1"/>
      <c r="P131" s="1"/>
      <c r="Q131" s="1"/>
    </row>
    <row r="132" spans="1:17" s="2" customFormat="1" ht="15.75" x14ac:dyDescent="0.25">
      <c r="A132" s="101"/>
      <c r="B132" s="14" t="s">
        <v>97</v>
      </c>
      <c r="C132" s="15">
        <v>0.15</v>
      </c>
      <c r="D132" s="41">
        <v>0.25</v>
      </c>
      <c r="E132" s="41">
        <v>0.25</v>
      </c>
      <c r="F132" s="41">
        <v>0.25</v>
      </c>
      <c r="G132" s="38">
        <f t="shared" si="10"/>
        <v>3.2500000000000001E-2</v>
      </c>
      <c r="H132" s="39">
        <f t="shared" ref="H132:H137" si="12">+F132+G132</f>
        <v>0.28249999999999997</v>
      </c>
      <c r="I132" s="14"/>
      <c r="J132" s="1"/>
      <c r="K132" s="1"/>
      <c r="L132" s="1"/>
      <c r="M132" s="1"/>
      <c r="N132" s="1"/>
      <c r="O132" s="1"/>
      <c r="P132" s="1"/>
      <c r="Q132" s="1"/>
    </row>
    <row r="133" spans="1:17" s="2" customFormat="1" ht="15.75" x14ac:dyDescent="0.25">
      <c r="A133" s="101"/>
      <c r="B133" s="14" t="s">
        <v>98</v>
      </c>
      <c r="C133" s="15">
        <v>0.3</v>
      </c>
      <c r="D133" s="41">
        <v>0.4</v>
      </c>
      <c r="E133" s="41">
        <v>0.4</v>
      </c>
      <c r="F133" s="41">
        <v>0.4</v>
      </c>
      <c r="G133" s="38">
        <f t="shared" si="10"/>
        <v>5.2000000000000005E-2</v>
      </c>
      <c r="H133" s="39">
        <f t="shared" si="12"/>
        <v>0.45200000000000001</v>
      </c>
      <c r="I133" s="14"/>
      <c r="J133" s="1"/>
      <c r="K133" s="1"/>
      <c r="L133" s="1"/>
      <c r="M133" s="1"/>
      <c r="N133" s="1"/>
      <c r="O133" s="1"/>
      <c r="P133" s="1"/>
      <c r="Q133" s="1"/>
    </row>
    <row r="134" spans="1:17" s="2" customFormat="1" ht="15.75" x14ac:dyDescent="0.25">
      <c r="A134" s="101"/>
      <c r="B134" s="14" t="s">
        <v>99</v>
      </c>
      <c r="C134" s="15">
        <v>0.2</v>
      </c>
      <c r="D134" s="41">
        <v>0.30000000000000004</v>
      </c>
      <c r="E134" s="41">
        <v>0.30000000000000004</v>
      </c>
      <c r="F134" s="41">
        <v>0.30000000000000004</v>
      </c>
      <c r="G134" s="38">
        <f t="shared" si="10"/>
        <v>3.9000000000000007E-2</v>
      </c>
      <c r="H134" s="39">
        <f t="shared" si="12"/>
        <v>0.33900000000000008</v>
      </c>
      <c r="I134" s="14"/>
      <c r="J134" s="1"/>
      <c r="K134" s="1"/>
      <c r="L134" s="1"/>
      <c r="M134" s="1"/>
      <c r="N134" s="1"/>
      <c r="O134" s="1"/>
      <c r="P134" s="1"/>
      <c r="Q134" s="1"/>
    </row>
    <row r="135" spans="1:17" s="2" customFormat="1" ht="15.75" x14ac:dyDescent="0.25">
      <c r="A135" s="101"/>
      <c r="B135" s="14" t="s">
        <v>100</v>
      </c>
      <c r="C135" s="15">
        <v>0.45</v>
      </c>
      <c r="D135" s="41">
        <v>0.55000000000000004</v>
      </c>
      <c r="E135" s="41">
        <v>0.55000000000000004</v>
      </c>
      <c r="F135" s="41">
        <v>0.55000000000000004</v>
      </c>
      <c r="G135" s="38">
        <f t="shared" si="10"/>
        <v>7.1500000000000008E-2</v>
      </c>
      <c r="H135" s="39">
        <f t="shared" si="12"/>
        <v>0.62150000000000005</v>
      </c>
      <c r="I135" s="14"/>
      <c r="J135" s="1"/>
      <c r="K135" s="1"/>
      <c r="L135" s="1"/>
      <c r="M135" s="1"/>
      <c r="N135" s="1"/>
      <c r="O135" s="1"/>
      <c r="P135" s="1"/>
      <c r="Q135" s="1"/>
    </row>
    <row r="136" spans="1:17" s="2" customFormat="1" ht="15.75" x14ac:dyDescent="0.25">
      <c r="A136" s="101"/>
      <c r="B136" s="14" t="s">
        <v>101</v>
      </c>
      <c r="C136" s="15">
        <v>0.2</v>
      </c>
      <c r="D136" s="41">
        <v>0.30000000000000004</v>
      </c>
      <c r="E136" s="41">
        <v>0.30000000000000004</v>
      </c>
      <c r="F136" s="41">
        <v>0.30000000000000004</v>
      </c>
      <c r="G136" s="38">
        <f t="shared" si="10"/>
        <v>3.9000000000000007E-2</v>
      </c>
      <c r="H136" s="39">
        <f t="shared" si="12"/>
        <v>0.33900000000000008</v>
      </c>
      <c r="I136" s="14"/>
      <c r="J136" s="1"/>
      <c r="K136" s="1"/>
      <c r="L136" s="1"/>
      <c r="M136" s="1"/>
      <c r="N136" s="1"/>
      <c r="O136" s="1"/>
      <c r="P136" s="1"/>
      <c r="Q136" s="1"/>
    </row>
    <row r="137" spans="1:17" s="2" customFormat="1" ht="15.75" x14ac:dyDescent="0.25">
      <c r="A137" s="101"/>
      <c r="B137" s="14" t="s">
        <v>102</v>
      </c>
      <c r="C137" s="15">
        <v>0.95</v>
      </c>
      <c r="D137" s="41">
        <v>1.05</v>
      </c>
      <c r="E137" s="41">
        <v>1.05</v>
      </c>
      <c r="F137" s="41">
        <v>1.05</v>
      </c>
      <c r="G137" s="38">
        <f t="shared" si="10"/>
        <v>0.13650000000000001</v>
      </c>
      <c r="H137" s="39">
        <f t="shared" si="12"/>
        <v>1.1865000000000001</v>
      </c>
      <c r="I137" s="14"/>
      <c r="J137" s="1"/>
      <c r="K137" s="1"/>
      <c r="L137" s="1"/>
      <c r="M137" s="1"/>
      <c r="N137" s="1"/>
      <c r="O137" s="1"/>
      <c r="P137" s="1"/>
      <c r="Q137" s="1"/>
    </row>
    <row r="138" spans="1:17" s="2" customFormat="1" ht="15.75" x14ac:dyDescent="0.25">
      <c r="A138" s="101"/>
      <c r="B138" s="22" t="s">
        <v>104</v>
      </c>
      <c r="C138" s="66"/>
      <c r="D138" s="66"/>
      <c r="E138" s="66"/>
      <c r="F138" s="66"/>
      <c r="G138" s="60"/>
      <c r="H138" s="60"/>
      <c r="I138" s="68"/>
      <c r="J138" s="1"/>
      <c r="K138" s="1"/>
      <c r="L138" s="1"/>
      <c r="M138" s="1"/>
      <c r="N138" s="1"/>
      <c r="O138" s="1"/>
      <c r="P138" s="1"/>
      <c r="Q138" s="1"/>
    </row>
    <row r="139" spans="1:17" s="2" customFormat="1" ht="15.75" x14ac:dyDescent="0.25">
      <c r="A139" s="103"/>
      <c r="B139" s="14" t="s">
        <v>97</v>
      </c>
      <c r="C139" s="15">
        <v>0.1</v>
      </c>
      <c r="D139" s="41">
        <v>0.2</v>
      </c>
      <c r="E139" s="41">
        <v>0.2</v>
      </c>
      <c r="F139" s="41">
        <v>0.2</v>
      </c>
      <c r="G139" s="38">
        <f t="shared" si="10"/>
        <v>2.6000000000000002E-2</v>
      </c>
      <c r="H139" s="39">
        <f t="shared" ref="H139:H144" si="13">+F139+G139</f>
        <v>0.22600000000000001</v>
      </c>
      <c r="I139" s="14"/>
      <c r="J139" s="1"/>
      <c r="K139" s="1"/>
      <c r="L139" s="1"/>
      <c r="M139" s="1"/>
      <c r="N139" s="1"/>
      <c r="O139" s="1"/>
      <c r="P139" s="1"/>
      <c r="Q139" s="1"/>
    </row>
    <row r="140" spans="1:17" s="2" customFormat="1" ht="15.75" x14ac:dyDescent="0.25">
      <c r="A140" s="101"/>
      <c r="B140" s="14" t="s">
        <v>98</v>
      </c>
      <c r="C140" s="15">
        <v>0.15</v>
      </c>
      <c r="D140" s="41">
        <v>0.25</v>
      </c>
      <c r="E140" s="41">
        <v>0.25</v>
      </c>
      <c r="F140" s="41">
        <v>0.25</v>
      </c>
      <c r="G140" s="38">
        <f t="shared" si="10"/>
        <v>3.2500000000000001E-2</v>
      </c>
      <c r="H140" s="39">
        <f t="shared" si="13"/>
        <v>0.28249999999999997</v>
      </c>
      <c r="I140" s="14"/>
      <c r="J140" s="1"/>
      <c r="K140" s="1"/>
      <c r="L140" s="1"/>
      <c r="M140" s="1"/>
      <c r="N140" s="1"/>
      <c r="O140" s="1"/>
      <c r="P140" s="1"/>
      <c r="Q140" s="1"/>
    </row>
    <row r="141" spans="1:17" s="2" customFormat="1" ht="15.75" x14ac:dyDescent="0.25">
      <c r="A141" s="101"/>
      <c r="B141" s="14" t="s">
        <v>99</v>
      </c>
      <c r="C141" s="15">
        <v>0.1</v>
      </c>
      <c r="D141" s="41">
        <v>0.2</v>
      </c>
      <c r="E141" s="41">
        <v>0.2</v>
      </c>
      <c r="F141" s="41">
        <v>0.2</v>
      </c>
      <c r="G141" s="38">
        <f t="shared" si="10"/>
        <v>2.6000000000000002E-2</v>
      </c>
      <c r="H141" s="39">
        <f t="shared" si="13"/>
        <v>0.22600000000000001</v>
      </c>
      <c r="I141" s="14"/>
      <c r="J141" s="1"/>
      <c r="K141" s="1"/>
      <c r="L141" s="1"/>
      <c r="M141" s="1"/>
      <c r="N141" s="1"/>
      <c r="O141" s="1"/>
      <c r="P141" s="1"/>
      <c r="Q141" s="1"/>
    </row>
    <row r="142" spans="1:17" s="2" customFormat="1" ht="15.75" x14ac:dyDescent="0.25">
      <c r="A142" s="101"/>
      <c r="B142" s="14" t="s">
        <v>100</v>
      </c>
      <c r="C142" s="15">
        <v>0.3</v>
      </c>
      <c r="D142" s="41">
        <v>0.4</v>
      </c>
      <c r="E142" s="41">
        <v>0.4</v>
      </c>
      <c r="F142" s="41">
        <v>0.4</v>
      </c>
      <c r="G142" s="38">
        <f t="shared" si="10"/>
        <v>5.2000000000000005E-2</v>
      </c>
      <c r="H142" s="39">
        <f t="shared" si="13"/>
        <v>0.45200000000000001</v>
      </c>
      <c r="I142" s="14"/>
      <c r="J142" s="3"/>
      <c r="K142" s="1"/>
      <c r="L142" s="3"/>
      <c r="M142" s="3"/>
      <c r="N142" s="3"/>
      <c r="O142" s="3"/>
      <c r="P142" s="3"/>
      <c r="Q142" s="3"/>
    </row>
    <row r="143" spans="1:17" s="2" customFormat="1" ht="15.75" x14ac:dyDescent="0.25">
      <c r="A143" s="101"/>
      <c r="B143" s="14" t="s">
        <v>101</v>
      </c>
      <c r="C143" s="15">
        <v>0.15</v>
      </c>
      <c r="D143" s="41">
        <v>0.25</v>
      </c>
      <c r="E143" s="41">
        <v>0.25</v>
      </c>
      <c r="F143" s="41">
        <v>0.25</v>
      </c>
      <c r="G143" s="38">
        <f t="shared" si="10"/>
        <v>3.2500000000000001E-2</v>
      </c>
      <c r="H143" s="39">
        <f t="shared" si="13"/>
        <v>0.28249999999999997</v>
      </c>
      <c r="I143" s="14"/>
      <c r="J143" s="1"/>
      <c r="K143" s="1"/>
      <c r="L143" s="1"/>
      <c r="M143" s="1"/>
      <c r="N143" s="1"/>
      <c r="O143" s="1"/>
      <c r="P143" s="1"/>
      <c r="Q143" s="1"/>
    </row>
    <row r="144" spans="1:17" s="2" customFormat="1" ht="15.75" x14ac:dyDescent="0.25">
      <c r="A144" s="101"/>
      <c r="B144" s="14" t="s">
        <v>102</v>
      </c>
      <c r="C144" s="15">
        <v>0.5</v>
      </c>
      <c r="D144" s="41">
        <v>0.6</v>
      </c>
      <c r="E144" s="41">
        <v>0.6</v>
      </c>
      <c r="F144" s="41">
        <v>0.6</v>
      </c>
      <c r="G144" s="38">
        <f t="shared" si="10"/>
        <v>7.8E-2</v>
      </c>
      <c r="H144" s="39">
        <f t="shared" si="13"/>
        <v>0.67799999999999994</v>
      </c>
      <c r="I144" s="14"/>
      <c r="J144" s="1"/>
      <c r="K144" s="1"/>
      <c r="L144" s="1"/>
      <c r="M144" s="1"/>
      <c r="N144" s="1"/>
      <c r="O144" s="1"/>
      <c r="P144" s="1"/>
      <c r="Q144" s="1"/>
    </row>
    <row r="145" spans="1:17" s="2" customFormat="1" ht="15.75" x14ac:dyDescent="0.25">
      <c r="A145" s="101"/>
      <c r="B145" s="22" t="s">
        <v>324</v>
      </c>
      <c r="C145" s="53"/>
      <c r="D145" s="53"/>
      <c r="E145" s="53"/>
      <c r="F145" s="53"/>
      <c r="G145" s="50"/>
      <c r="H145" s="51"/>
      <c r="I145" s="68"/>
      <c r="J145" s="1"/>
      <c r="K145" s="1"/>
      <c r="L145" s="1"/>
      <c r="M145" s="1"/>
      <c r="N145" s="1"/>
      <c r="O145" s="1"/>
      <c r="P145" s="1"/>
      <c r="Q145" s="1"/>
    </row>
    <row r="146" spans="1:17" s="2" customFormat="1" ht="15.75" x14ac:dyDescent="0.25">
      <c r="A146" s="101"/>
      <c r="B146" s="14" t="s">
        <v>97</v>
      </c>
      <c r="C146" s="15">
        <v>0.1</v>
      </c>
      <c r="D146" s="41">
        <v>0.2</v>
      </c>
      <c r="E146" s="41">
        <v>0.2</v>
      </c>
      <c r="F146" s="41">
        <v>0.2</v>
      </c>
      <c r="G146" s="38">
        <f t="shared" si="10"/>
        <v>2.6000000000000002E-2</v>
      </c>
      <c r="H146" s="39">
        <f t="shared" ref="H146:H151" si="14">+F146+G146</f>
        <v>0.22600000000000001</v>
      </c>
      <c r="I146" s="14"/>
      <c r="J146" s="1"/>
      <c r="K146" s="1"/>
      <c r="L146" s="1"/>
      <c r="M146" s="1"/>
      <c r="N146" s="1"/>
      <c r="O146" s="1"/>
      <c r="P146" s="1"/>
      <c r="Q146" s="1"/>
    </row>
    <row r="147" spans="1:17" s="2" customFormat="1" ht="15.75" x14ac:dyDescent="0.25">
      <c r="A147" s="101"/>
      <c r="B147" s="14" t="s">
        <v>98</v>
      </c>
      <c r="C147" s="15">
        <v>0.15</v>
      </c>
      <c r="D147" s="41">
        <v>0.25</v>
      </c>
      <c r="E147" s="41">
        <v>0.25</v>
      </c>
      <c r="F147" s="41">
        <v>0.25</v>
      </c>
      <c r="G147" s="38">
        <f t="shared" si="10"/>
        <v>3.2500000000000001E-2</v>
      </c>
      <c r="H147" s="39">
        <f t="shared" si="14"/>
        <v>0.28249999999999997</v>
      </c>
      <c r="I147" s="14"/>
      <c r="J147" s="1"/>
      <c r="K147" s="1"/>
      <c r="L147" s="1"/>
      <c r="M147" s="1"/>
      <c r="N147" s="1"/>
      <c r="O147" s="1"/>
      <c r="P147" s="1"/>
      <c r="Q147" s="1"/>
    </row>
    <row r="148" spans="1:17" s="2" customFormat="1" ht="15.75" x14ac:dyDescent="0.25">
      <c r="A148" s="101"/>
      <c r="B148" s="14" t="s">
        <v>99</v>
      </c>
      <c r="C148" s="15">
        <v>0.1</v>
      </c>
      <c r="D148" s="41">
        <v>0.2</v>
      </c>
      <c r="E148" s="41">
        <v>0.2</v>
      </c>
      <c r="F148" s="41">
        <v>0.2</v>
      </c>
      <c r="G148" s="38">
        <f t="shared" si="10"/>
        <v>2.6000000000000002E-2</v>
      </c>
      <c r="H148" s="39">
        <f t="shared" si="14"/>
        <v>0.22600000000000001</v>
      </c>
      <c r="I148" s="14"/>
      <c r="J148" s="1"/>
      <c r="K148" s="1"/>
      <c r="L148" s="1"/>
      <c r="M148" s="1"/>
      <c r="N148" s="1"/>
      <c r="O148" s="1"/>
      <c r="P148" s="1"/>
      <c r="Q148" s="1"/>
    </row>
    <row r="149" spans="1:17" s="2" customFormat="1" ht="15.75" x14ac:dyDescent="0.25">
      <c r="A149" s="101"/>
      <c r="B149" s="14" t="s">
        <v>100</v>
      </c>
      <c r="C149" s="15">
        <v>0.3</v>
      </c>
      <c r="D149" s="41">
        <v>0.4</v>
      </c>
      <c r="E149" s="41">
        <v>0.4</v>
      </c>
      <c r="F149" s="41">
        <v>0.4</v>
      </c>
      <c r="G149" s="38">
        <f t="shared" si="10"/>
        <v>5.2000000000000005E-2</v>
      </c>
      <c r="H149" s="39">
        <f t="shared" si="14"/>
        <v>0.45200000000000001</v>
      </c>
      <c r="I149" s="14"/>
      <c r="J149" s="1"/>
      <c r="K149" s="1"/>
      <c r="L149" s="1"/>
      <c r="M149" s="1"/>
      <c r="N149" s="1"/>
      <c r="O149" s="1"/>
      <c r="P149" s="1"/>
      <c r="Q149" s="1"/>
    </row>
    <row r="150" spans="1:17" s="2" customFormat="1" ht="15.75" x14ac:dyDescent="0.25">
      <c r="A150" s="101"/>
      <c r="B150" s="14" t="s">
        <v>101</v>
      </c>
      <c r="C150" s="15">
        <v>0.15</v>
      </c>
      <c r="D150" s="41">
        <v>0.25</v>
      </c>
      <c r="E150" s="41">
        <v>0.25</v>
      </c>
      <c r="F150" s="41">
        <v>0.25</v>
      </c>
      <c r="G150" s="38">
        <f t="shared" si="10"/>
        <v>3.2500000000000001E-2</v>
      </c>
      <c r="H150" s="39">
        <f t="shared" si="14"/>
        <v>0.28249999999999997</v>
      </c>
      <c r="I150" s="14"/>
      <c r="J150" s="1"/>
      <c r="K150" s="1"/>
      <c r="L150" s="1"/>
      <c r="M150" s="1"/>
      <c r="N150" s="1"/>
      <c r="O150" s="1"/>
      <c r="P150" s="1"/>
      <c r="Q150" s="1"/>
    </row>
    <row r="151" spans="1:17" s="2" customFormat="1" ht="15.75" x14ac:dyDescent="0.25">
      <c r="A151" s="101"/>
      <c r="B151" s="14" t="s">
        <v>102</v>
      </c>
      <c r="C151" s="15">
        <v>0.5</v>
      </c>
      <c r="D151" s="41">
        <v>0.6</v>
      </c>
      <c r="E151" s="41">
        <v>0.6</v>
      </c>
      <c r="F151" s="41">
        <v>0.6</v>
      </c>
      <c r="G151" s="38">
        <f t="shared" si="10"/>
        <v>7.8E-2</v>
      </c>
      <c r="H151" s="39">
        <f t="shared" si="14"/>
        <v>0.67799999999999994</v>
      </c>
      <c r="I151" s="14"/>
      <c r="J151" s="1"/>
      <c r="K151" s="1"/>
      <c r="L151" s="1"/>
      <c r="M151" s="1"/>
      <c r="N151" s="1"/>
      <c r="O151" s="1"/>
      <c r="P151" s="1"/>
      <c r="Q151" s="1"/>
    </row>
    <row r="152" spans="1:17" s="2" customFormat="1" ht="15.75" x14ac:dyDescent="0.25">
      <c r="A152" s="101"/>
      <c r="B152" s="22" t="s">
        <v>105</v>
      </c>
      <c r="C152" s="66"/>
      <c r="D152" s="66"/>
      <c r="E152" s="66"/>
      <c r="F152" s="66"/>
      <c r="G152" s="60"/>
      <c r="H152" s="67"/>
      <c r="I152" s="68"/>
      <c r="J152" s="1"/>
      <c r="K152" s="1"/>
      <c r="L152" s="1"/>
      <c r="M152" s="1"/>
      <c r="N152" s="1"/>
      <c r="O152" s="1"/>
      <c r="P152" s="1"/>
      <c r="Q152" s="1"/>
    </row>
    <row r="153" spans="1:17" s="2" customFormat="1" ht="15.75" x14ac:dyDescent="0.25">
      <c r="A153" s="101"/>
      <c r="B153" s="14" t="s">
        <v>97</v>
      </c>
      <c r="C153" s="15">
        <v>0.25</v>
      </c>
      <c r="D153" s="15">
        <v>0.35</v>
      </c>
      <c r="E153" s="15">
        <v>0.35</v>
      </c>
      <c r="F153" s="15">
        <v>0.35</v>
      </c>
      <c r="G153" s="38">
        <f t="shared" si="10"/>
        <v>4.5499999999999999E-2</v>
      </c>
      <c r="H153" s="39">
        <f>+F153+G153</f>
        <v>0.39549999999999996</v>
      </c>
      <c r="I153" s="14"/>
      <c r="J153" s="1"/>
      <c r="K153" s="1"/>
      <c r="L153" s="1"/>
      <c r="M153" s="1"/>
      <c r="N153" s="1"/>
      <c r="O153" s="1"/>
      <c r="P153" s="1"/>
      <c r="Q153" s="1"/>
    </row>
    <row r="154" spans="1:17" s="2" customFormat="1" ht="15.75" x14ac:dyDescent="0.25">
      <c r="A154" s="101"/>
      <c r="B154" s="14" t="s">
        <v>98</v>
      </c>
      <c r="C154" s="15">
        <v>0.4</v>
      </c>
      <c r="D154" s="15">
        <v>0.5</v>
      </c>
      <c r="E154" s="15">
        <v>0.5</v>
      </c>
      <c r="F154" s="15">
        <v>0.5</v>
      </c>
      <c r="G154" s="38">
        <f t="shared" si="10"/>
        <v>6.5000000000000002E-2</v>
      </c>
      <c r="H154" s="39">
        <f>+F154+G154</f>
        <v>0.56499999999999995</v>
      </c>
      <c r="I154" s="14"/>
      <c r="J154" s="1"/>
      <c r="K154" s="1"/>
      <c r="L154" s="1"/>
      <c r="M154" s="1"/>
      <c r="N154" s="1"/>
      <c r="O154" s="1"/>
      <c r="P154" s="1"/>
      <c r="Q154" s="1"/>
    </row>
    <row r="155" spans="1:17" s="2" customFormat="1" ht="15.75" x14ac:dyDescent="0.25">
      <c r="A155" s="101"/>
      <c r="B155" s="14" t="s">
        <v>99</v>
      </c>
      <c r="C155" s="15">
        <v>0.25</v>
      </c>
      <c r="D155" s="15">
        <v>0.35</v>
      </c>
      <c r="E155" s="15">
        <v>0.35</v>
      </c>
      <c r="F155" s="15">
        <v>0.35</v>
      </c>
      <c r="G155" s="38">
        <f t="shared" si="10"/>
        <v>4.5499999999999999E-2</v>
      </c>
      <c r="H155" s="39">
        <f>+F155+G155</f>
        <v>0.39549999999999996</v>
      </c>
      <c r="I155" s="14"/>
      <c r="J155" s="1"/>
      <c r="K155" s="1"/>
      <c r="L155" s="1"/>
      <c r="M155" s="1"/>
      <c r="N155" s="1"/>
      <c r="O155" s="1"/>
      <c r="P155" s="1"/>
      <c r="Q155" s="1"/>
    </row>
    <row r="156" spans="1:17" s="2" customFormat="1" ht="15.75" x14ac:dyDescent="0.25">
      <c r="A156" s="101"/>
      <c r="B156" s="14" t="s">
        <v>100</v>
      </c>
      <c r="C156" s="15">
        <v>0.5</v>
      </c>
      <c r="D156" s="15">
        <v>0.6</v>
      </c>
      <c r="E156" s="15">
        <v>0.6</v>
      </c>
      <c r="F156" s="15">
        <v>0.6</v>
      </c>
      <c r="G156" s="38">
        <f t="shared" si="10"/>
        <v>7.8E-2</v>
      </c>
      <c r="H156" s="39">
        <f>+F156+G156</f>
        <v>0.67799999999999994</v>
      </c>
      <c r="I156" s="14"/>
      <c r="J156" s="1"/>
      <c r="K156" s="1"/>
      <c r="L156" s="1"/>
      <c r="M156" s="1"/>
      <c r="N156" s="1"/>
      <c r="O156" s="1"/>
      <c r="P156" s="1"/>
      <c r="Q156" s="1"/>
    </row>
    <row r="157" spans="1:17" s="2" customFormat="1" ht="15.75" x14ac:dyDescent="0.25">
      <c r="A157" s="101"/>
      <c r="B157" s="22" t="s">
        <v>106</v>
      </c>
      <c r="C157" s="66"/>
      <c r="D157" s="66"/>
      <c r="E157" s="66"/>
      <c r="F157" s="66"/>
      <c r="G157" s="24"/>
      <c r="H157" s="25"/>
      <c r="I157" s="68"/>
      <c r="J157" s="1"/>
      <c r="K157" s="1"/>
      <c r="L157" s="1"/>
      <c r="M157" s="1"/>
      <c r="N157" s="1"/>
      <c r="O157" s="1"/>
      <c r="P157" s="1"/>
      <c r="Q157" s="1"/>
    </row>
    <row r="158" spans="1:17" s="2" customFormat="1" ht="15.75" x14ac:dyDescent="0.25">
      <c r="A158" s="101"/>
      <c r="B158" s="14" t="s">
        <v>107</v>
      </c>
      <c r="C158" s="15">
        <v>2</v>
      </c>
      <c r="D158" s="15">
        <v>2.5</v>
      </c>
      <c r="E158" s="15">
        <v>2.5</v>
      </c>
      <c r="F158" s="15">
        <v>2.5</v>
      </c>
      <c r="G158" s="38">
        <f t="shared" si="10"/>
        <v>0.32500000000000001</v>
      </c>
      <c r="H158" s="39">
        <f>+F158+G158</f>
        <v>2.8250000000000002</v>
      </c>
      <c r="I158" s="14"/>
      <c r="J158" s="1"/>
      <c r="K158" s="1"/>
      <c r="L158" s="1"/>
      <c r="M158" s="1"/>
      <c r="N158" s="1"/>
      <c r="O158" s="1"/>
      <c r="P158" s="1"/>
      <c r="Q158" s="1"/>
    </row>
    <row r="159" spans="1:17" s="2" customFormat="1" ht="15.75" x14ac:dyDescent="0.25">
      <c r="A159" s="103"/>
      <c r="B159" s="9" t="s">
        <v>108</v>
      </c>
      <c r="C159" s="41">
        <v>1.5</v>
      </c>
      <c r="D159" s="15">
        <v>2</v>
      </c>
      <c r="E159" s="15">
        <v>2</v>
      </c>
      <c r="F159" s="15">
        <v>2</v>
      </c>
      <c r="G159" s="38">
        <f t="shared" si="10"/>
        <v>0.26</v>
      </c>
      <c r="H159" s="38">
        <f>+F159+G159</f>
        <v>2.2599999999999998</v>
      </c>
      <c r="I159" s="14"/>
      <c r="J159" s="1"/>
      <c r="K159" s="1"/>
      <c r="L159" s="1"/>
      <c r="M159" s="1"/>
      <c r="N159" s="1"/>
      <c r="O159" s="1"/>
      <c r="P159" s="1"/>
      <c r="Q159" s="1"/>
    </row>
    <row r="160" spans="1:17" s="2" customFormat="1" ht="15.75" x14ac:dyDescent="0.25">
      <c r="A160" s="101"/>
      <c r="B160" s="14" t="s">
        <v>109</v>
      </c>
      <c r="C160" s="15">
        <v>1</v>
      </c>
      <c r="D160" s="15">
        <v>1.5</v>
      </c>
      <c r="E160" s="15">
        <v>1.5</v>
      </c>
      <c r="F160" s="15">
        <v>1.5</v>
      </c>
      <c r="G160" s="38">
        <f t="shared" si="10"/>
        <v>0.19500000000000001</v>
      </c>
      <c r="H160" s="39">
        <f>+F160+G160</f>
        <v>1.6950000000000001</v>
      </c>
      <c r="I160" s="14"/>
      <c r="J160" s="1"/>
      <c r="K160" s="1"/>
      <c r="L160" s="1"/>
      <c r="M160" s="1"/>
      <c r="N160" s="1"/>
      <c r="O160" s="1"/>
      <c r="P160" s="1"/>
      <c r="Q160" s="1"/>
    </row>
    <row r="161" spans="1:17" s="2" customFormat="1" ht="15.75" x14ac:dyDescent="0.25">
      <c r="A161" s="103"/>
      <c r="B161" s="9" t="s">
        <v>110</v>
      </c>
      <c r="C161" s="41">
        <v>0.75</v>
      </c>
      <c r="D161" s="15">
        <v>1.25</v>
      </c>
      <c r="E161" s="15">
        <v>1.25</v>
      </c>
      <c r="F161" s="15">
        <v>1.25</v>
      </c>
      <c r="G161" s="38">
        <f t="shared" si="10"/>
        <v>0.16250000000000001</v>
      </c>
      <c r="H161" s="38">
        <f>+F161+G161</f>
        <v>1.4125000000000001</v>
      </c>
      <c r="I161" s="14"/>
      <c r="J161" s="1"/>
      <c r="K161" s="1"/>
      <c r="L161" s="1"/>
      <c r="M161" s="1"/>
      <c r="N161" s="1"/>
      <c r="O161" s="1"/>
      <c r="P161" s="1"/>
      <c r="Q161" s="1"/>
    </row>
    <row r="162" spans="1:17" s="2" customFormat="1" ht="15.75" x14ac:dyDescent="0.25">
      <c r="A162" s="101"/>
      <c r="B162" s="43" t="s">
        <v>111</v>
      </c>
      <c r="C162" s="23">
        <v>1</v>
      </c>
      <c r="D162" s="23">
        <v>2</v>
      </c>
      <c r="E162" s="23">
        <v>2</v>
      </c>
      <c r="F162" s="23">
        <v>2</v>
      </c>
      <c r="G162" s="24">
        <f t="shared" si="10"/>
        <v>0.26</v>
      </c>
      <c r="H162" s="24">
        <f>+F162+G162</f>
        <v>2.2599999999999998</v>
      </c>
      <c r="I162" s="68"/>
      <c r="J162" s="1"/>
      <c r="K162" s="1"/>
      <c r="L162" s="1"/>
      <c r="M162" s="1"/>
      <c r="N162" s="1"/>
      <c r="O162" s="1"/>
      <c r="P162" s="1"/>
      <c r="Q162" s="1"/>
    </row>
    <row r="163" spans="1:17" s="2" customFormat="1" ht="75.75" x14ac:dyDescent="0.25">
      <c r="A163" s="101"/>
      <c r="B163" s="139" t="s">
        <v>418</v>
      </c>
      <c r="C163" s="140"/>
      <c r="D163" s="140"/>
      <c r="E163" s="140"/>
      <c r="F163" s="140"/>
      <c r="G163" s="140"/>
      <c r="H163" s="140"/>
      <c r="I163" s="140"/>
      <c r="J163" s="1"/>
      <c r="K163" s="1"/>
      <c r="L163" s="1"/>
      <c r="M163" s="1"/>
      <c r="N163" s="1"/>
      <c r="O163" s="1"/>
      <c r="P163" s="1"/>
      <c r="Q163" s="1"/>
    </row>
    <row r="164" spans="1:17" s="2" customFormat="1" ht="15.75" x14ac:dyDescent="0.25">
      <c r="A164" s="101"/>
      <c r="B164" s="140"/>
      <c r="C164" s="140"/>
      <c r="D164" s="140"/>
      <c r="E164" s="140"/>
      <c r="F164" s="140"/>
      <c r="G164" s="140"/>
      <c r="H164" s="140"/>
      <c r="I164" s="140"/>
      <c r="J164" s="1"/>
      <c r="K164" s="1"/>
      <c r="L164" s="1"/>
      <c r="M164" s="1"/>
      <c r="N164" s="1"/>
      <c r="O164" s="1"/>
      <c r="P164" s="1"/>
      <c r="Q164" s="1"/>
    </row>
    <row r="165" spans="1:17" s="2" customFormat="1" ht="15.75" x14ac:dyDescent="0.25">
      <c r="A165" s="101"/>
      <c r="B165" s="14" t="s">
        <v>112</v>
      </c>
      <c r="C165" s="26"/>
      <c r="D165" s="26"/>
      <c r="E165" s="26"/>
      <c r="F165" s="26"/>
      <c r="G165" s="27"/>
      <c r="H165" s="28"/>
      <c r="I165" s="14"/>
      <c r="J165" s="1"/>
      <c r="K165" s="1"/>
      <c r="L165" s="1"/>
      <c r="M165" s="1"/>
      <c r="N165" s="1"/>
      <c r="O165" s="1"/>
      <c r="P165" s="1"/>
      <c r="Q165" s="1"/>
    </row>
    <row r="166" spans="1:17" s="2" customFormat="1" ht="15.75" x14ac:dyDescent="0.25">
      <c r="A166" s="102">
        <v>12</v>
      </c>
      <c r="B166" s="69" t="s">
        <v>113</v>
      </c>
      <c r="C166" s="30"/>
      <c r="D166" s="30"/>
      <c r="E166" s="30"/>
      <c r="F166" s="30"/>
      <c r="G166" s="46" t="s">
        <v>114</v>
      </c>
      <c r="H166" s="56"/>
      <c r="I166" s="112"/>
      <c r="J166" s="1"/>
      <c r="K166" s="1"/>
      <c r="L166" s="1"/>
      <c r="M166" s="1"/>
      <c r="N166" s="1"/>
      <c r="O166" s="1"/>
      <c r="P166" s="1"/>
      <c r="Q166" s="1"/>
    </row>
    <row r="167" spans="1:17" s="2" customFormat="1" ht="15.75" x14ac:dyDescent="0.25">
      <c r="A167" s="101"/>
      <c r="B167" s="70"/>
      <c r="C167" s="26"/>
      <c r="D167" s="26"/>
      <c r="E167" s="26"/>
      <c r="F167" s="26"/>
      <c r="G167" s="20"/>
      <c r="H167" s="39"/>
      <c r="I167" s="42"/>
      <c r="J167" s="1"/>
      <c r="K167" s="1"/>
      <c r="L167" s="1"/>
      <c r="M167" s="1"/>
      <c r="N167" s="1"/>
      <c r="O167" s="1"/>
      <c r="P167" s="1"/>
      <c r="Q167" s="1"/>
    </row>
    <row r="168" spans="1:17" s="2" customFormat="1" ht="15.75" x14ac:dyDescent="0.25">
      <c r="A168" s="101" t="s">
        <v>199</v>
      </c>
      <c r="B168" s="18" t="s">
        <v>115</v>
      </c>
      <c r="C168" s="120" t="s">
        <v>348</v>
      </c>
      <c r="D168" s="120"/>
      <c r="E168" s="71"/>
      <c r="F168" s="71"/>
      <c r="G168" s="72"/>
      <c r="H168" s="73"/>
      <c r="I168" s="18" t="s">
        <v>165</v>
      </c>
      <c r="J168" s="1"/>
      <c r="K168" s="1"/>
      <c r="L168" s="1"/>
      <c r="M168" s="1"/>
      <c r="N168" s="1"/>
      <c r="O168" s="1"/>
      <c r="P168" s="1"/>
      <c r="Q168" s="1"/>
    </row>
    <row r="169" spans="1:17" s="2" customFormat="1" ht="30" x14ac:dyDescent="0.25">
      <c r="A169" s="101"/>
      <c r="B169" s="14" t="s">
        <v>326</v>
      </c>
      <c r="C169" s="41" t="s">
        <v>181</v>
      </c>
      <c r="D169" s="41">
        <v>150</v>
      </c>
      <c r="E169" s="41">
        <v>200</v>
      </c>
      <c r="F169" s="41">
        <v>200</v>
      </c>
      <c r="G169" s="38">
        <v>0</v>
      </c>
      <c r="H169" s="38">
        <f>F169+G169</f>
        <v>200</v>
      </c>
      <c r="I169" s="57" t="s">
        <v>403</v>
      </c>
      <c r="J169" s="1"/>
      <c r="K169" s="1"/>
      <c r="L169" s="1"/>
      <c r="M169" s="1"/>
      <c r="N169" s="1"/>
      <c r="O169" s="1"/>
      <c r="P169" s="1"/>
      <c r="Q169" s="1"/>
    </row>
    <row r="170" spans="1:17" s="2" customFormat="1" ht="15.75" x14ac:dyDescent="0.25">
      <c r="A170" s="100"/>
      <c r="B170" s="9" t="s">
        <v>182</v>
      </c>
      <c r="C170" s="41" t="s">
        <v>181</v>
      </c>
      <c r="D170" s="41">
        <v>300</v>
      </c>
      <c r="E170" s="41">
        <v>300</v>
      </c>
      <c r="F170" s="41">
        <v>300</v>
      </c>
      <c r="G170" s="38">
        <v>0</v>
      </c>
      <c r="H170" s="38">
        <f>F170+G170</f>
        <v>300</v>
      </c>
      <c r="I170" s="18"/>
      <c r="J170" s="1"/>
      <c r="K170" s="1"/>
      <c r="L170" s="1"/>
      <c r="M170" s="1"/>
      <c r="N170" s="1"/>
      <c r="O170" s="1"/>
      <c r="P170" s="1"/>
      <c r="Q170" s="1"/>
    </row>
    <row r="171" spans="1:17" s="2" customFormat="1" ht="15.75" x14ac:dyDescent="0.25">
      <c r="A171" s="20"/>
      <c r="B171" s="9" t="s">
        <v>244</v>
      </c>
      <c r="C171" s="41">
        <v>1390</v>
      </c>
      <c r="D171" s="41">
        <v>1445</v>
      </c>
      <c r="E171" s="41">
        <v>1445</v>
      </c>
      <c r="F171" s="41">
        <v>1445</v>
      </c>
      <c r="G171" s="38">
        <v>0</v>
      </c>
      <c r="H171" s="38">
        <f t="shared" ref="H171:H185" si="15">F171+G171</f>
        <v>1445</v>
      </c>
      <c r="I171" s="18"/>
      <c r="J171" s="1"/>
      <c r="K171" s="1"/>
      <c r="L171" s="1"/>
      <c r="M171" s="1"/>
      <c r="N171" s="1"/>
      <c r="O171" s="1"/>
      <c r="P171" s="1"/>
      <c r="Q171" s="1"/>
    </row>
    <row r="172" spans="1:17" s="2" customFormat="1" ht="30" x14ac:dyDescent="0.25">
      <c r="A172" s="20"/>
      <c r="B172" s="9" t="s">
        <v>245</v>
      </c>
      <c r="C172" s="41">
        <v>185</v>
      </c>
      <c r="D172" s="41">
        <v>200</v>
      </c>
      <c r="E172" s="41">
        <v>200</v>
      </c>
      <c r="F172" s="41">
        <v>200</v>
      </c>
      <c r="G172" s="38">
        <v>0</v>
      </c>
      <c r="H172" s="38">
        <f t="shared" si="15"/>
        <v>200</v>
      </c>
      <c r="I172" s="18"/>
      <c r="J172" s="1"/>
      <c r="K172" s="1"/>
      <c r="L172" s="1"/>
      <c r="M172" s="1"/>
      <c r="N172" s="1"/>
      <c r="O172" s="1"/>
      <c r="P172" s="1"/>
      <c r="Q172" s="1"/>
    </row>
    <row r="173" spans="1:17" s="2" customFormat="1" ht="30" x14ac:dyDescent="0.25">
      <c r="A173" s="20"/>
      <c r="B173" s="9" t="s">
        <v>246</v>
      </c>
      <c r="C173" s="41">
        <v>995</v>
      </c>
      <c r="D173" s="41">
        <v>1000</v>
      </c>
      <c r="E173" s="41">
        <v>1000</v>
      </c>
      <c r="F173" s="41">
        <v>1000</v>
      </c>
      <c r="G173" s="38">
        <v>0</v>
      </c>
      <c r="H173" s="38">
        <f t="shared" si="15"/>
        <v>1000</v>
      </c>
      <c r="I173" s="18"/>
      <c r="J173" s="1"/>
      <c r="K173" s="1"/>
      <c r="L173" s="1"/>
      <c r="M173" s="1"/>
      <c r="N173" s="1"/>
      <c r="O173" s="1"/>
      <c r="P173" s="1"/>
      <c r="Q173" s="1"/>
    </row>
    <row r="174" spans="1:17" s="2" customFormat="1" ht="15.75" x14ac:dyDescent="0.25">
      <c r="A174" s="20"/>
      <c r="B174" s="9" t="s">
        <v>247</v>
      </c>
      <c r="C174" s="41">
        <v>1470</v>
      </c>
      <c r="D174" s="41">
        <v>1500</v>
      </c>
      <c r="E174" s="41">
        <v>1500</v>
      </c>
      <c r="F174" s="41">
        <v>1500</v>
      </c>
      <c r="G174" s="38">
        <v>0</v>
      </c>
      <c r="H174" s="38">
        <f t="shared" si="15"/>
        <v>1500</v>
      </c>
      <c r="I174" s="18"/>
      <c r="J174" s="3"/>
      <c r="K174" s="1"/>
      <c r="L174" s="3"/>
      <c r="M174" s="3"/>
      <c r="N174" s="3"/>
      <c r="O174" s="3"/>
      <c r="P174" s="3"/>
      <c r="Q174" s="3"/>
    </row>
    <row r="175" spans="1:17" s="2" customFormat="1" ht="30" x14ac:dyDescent="0.25">
      <c r="A175" s="20"/>
      <c r="B175" s="9" t="s">
        <v>248</v>
      </c>
      <c r="C175" s="41">
        <v>185</v>
      </c>
      <c r="D175" s="41">
        <v>200</v>
      </c>
      <c r="E175" s="41">
        <v>200</v>
      </c>
      <c r="F175" s="41">
        <v>200</v>
      </c>
      <c r="G175" s="38">
        <v>0</v>
      </c>
      <c r="H175" s="38">
        <f t="shared" si="15"/>
        <v>200</v>
      </c>
      <c r="I175" s="18"/>
      <c r="J175" s="3"/>
      <c r="K175" s="1"/>
      <c r="L175" s="3"/>
      <c r="M175" s="3"/>
      <c r="N175" s="3"/>
      <c r="O175" s="3"/>
      <c r="P175" s="3"/>
      <c r="Q175" s="3"/>
    </row>
    <row r="176" spans="1:17" s="2" customFormat="1" ht="30" x14ac:dyDescent="0.25">
      <c r="A176" s="20"/>
      <c r="B176" s="9" t="s">
        <v>249</v>
      </c>
      <c r="C176" s="41">
        <v>1105</v>
      </c>
      <c r="D176" s="41">
        <v>1000</v>
      </c>
      <c r="E176" s="41">
        <v>1000</v>
      </c>
      <c r="F176" s="41">
        <v>1000</v>
      </c>
      <c r="G176" s="38">
        <v>0</v>
      </c>
      <c r="H176" s="38">
        <f t="shared" si="15"/>
        <v>1000</v>
      </c>
      <c r="I176" s="18"/>
      <c r="J176" s="3"/>
      <c r="K176" s="1"/>
      <c r="L176" s="3"/>
      <c r="M176" s="3"/>
      <c r="N176" s="3"/>
      <c r="O176" s="3"/>
      <c r="P176" s="3"/>
      <c r="Q176" s="3"/>
    </row>
    <row r="177" spans="1:17" s="2" customFormat="1" ht="15.75" x14ac:dyDescent="0.25">
      <c r="A177" s="20"/>
      <c r="B177" s="14" t="s">
        <v>250</v>
      </c>
      <c r="C177" s="41">
        <v>740</v>
      </c>
      <c r="D177" s="41">
        <v>750</v>
      </c>
      <c r="E177" s="41">
        <v>750</v>
      </c>
      <c r="F177" s="41">
        <v>750</v>
      </c>
      <c r="G177" s="38">
        <v>0</v>
      </c>
      <c r="H177" s="38">
        <f t="shared" si="15"/>
        <v>750</v>
      </c>
      <c r="I177" s="18"/>
      <c r="J177" s="3"/>
      <c r="K177" s="1"/>
      <c r="L177" s="3"/>
      <c r="M177" s="3"/>
      <c r="N177" s="3"/>
      <c r="O177" s="3"/>
      <c r="P177" s="3"/>
      <c r="Q177" s="3"/>
    </row>
    <row r="178" spans="1:17" s="2" customFormat="1" ht="15.75" x14ac:dyDescent="0.25">
      <c r="A178" s="20"/>
      <c r="B178" s="14" t="s">
        <v>400</v>
      </c>
      <c r="C178" s="41"/>
      <c r="D178" s="41"/>
      <c r="E178" s="41">
        <v>500</v>
      </c>
      <c r="F178" s="41">
        <v>500</v>
      </c>
      <c r="G178" s="38"/>
      <c r="H178" s="38"/>
      <c r="I178" s="18"/>
      <c r="J178" s="3"/>
      <c r="K178" s="1"/>
      <c r="L178" s="3"/>
      <c r="M178" s="3"/>
      <c r="N178" s="3"/>
      <c r="O178" s="3"/>
      <c r="P178" s="3"/>
      <c r="Q178" s="3"/>
    </row>
    <row r="179" spans="1:17" s="2" customFormat="1" ht="15.75" x14ac:dyDescent="0.25">
      <c r="A179" s="20"/>
      <c r="B179" s="14" t="s">
        <v>166</v>
      </c>
      <c r="C179" s="41">
        <v>1050</v>
      </c>
      <c r="D179" s="41">
        <v>2500</v>
      </c>
      <c r="E179" s="41">
        <v>2500</v>
      </c>
      <c r="F179" s="41">
        <v>2500</v>
      </c>
      <c r="G179" s="38">
        <v>0</v>
      </c>
      <c r="H179" s="38">
        <f t="shared" si="15"/>
        <v>2500</v>
      </c>
      <c r="I179" s="18"/>
      <c r="J179" s="3"/>
      <c r="K179" s="1"/>
      <c r="L179" s="3"/>
      <c r="M179" s="3"/>
      <c r="N179" s="3"/>
      <c r="O179" s="3"/>
      <c r="P179" s="3"/>
      <c r="Q179" s="3"/>
    </row>
    <row r="180" spans="1:17" s="2" customFormat="1" ht="15.75" x14ac:dyDescent="0.25">
      <c r="A180" s="20"/>
      <c r="B180" s="14" t="s">
        <v>167</v>
      </c>
      <c r="C180" s="41">
        <v>2100</v>
      </c>
      <c r="D180" s="41">
        <v>4000</v>
      </c>
      <c r="E180" s="41">
        <v>4000</v>
      </c>
      <c r="F180" s="41">
        <v>4000</v>
      </c>
      <c r="G180" s="38">
        <v>0</v>
      </c>
      <c r="H180" s="38">
        <f t="shared" si="15"/>
        <v>4000</v>
      </c>
      <c r="I180" s="18"/>
      <c r="J180" s="3"/>
      <c r="K180" s="1"/>
      <c r="L180" s="3"/>
      <c r="M180" s="3"/>
      <c r="N180" s="3"/>
      <c r="O180" s="3"/>
      <c r="P180" s="3"/>
      <c r="Q180" s="3"/>
    </row>
    <row r="181" spans="1:17" s="2" customFormat="1" ht="15.75" x14ac:dyDescent="0.25">
      <c r="A181" s="20"/>
      <c r="B181" s="14" t="s">
        <v>327</v>
      </c>
      <c r="C181" s="41" t="s">
        <v>328</v>
      </c>
      <c r="D181" s="41">
        <v>1000</v>
      </c>
      <c r="E181" s="41">
        <v>1000</v>
      </c>
      <c r="F181" s="41">
        <v>1000</v>
      </c>
      <c r="G181" s="38">
        <v>0</v>
      </c>
      <c r="H181" s="38">
        <f t="shared" si="15"/>
        <v>1000</v>
      </c>
      <c r="I181" s="18"/>
      <c r="J181" s="3"/>
      <c r="K181" s="1"/>
      <c r="L181" s="3"/>
      <c r="M181" s="3"/>
      <c r="N181" s="3"/>
      <c r="O181" s="3"/>
      <c r="P181" s="3"/>
      <c r="Q181" s="3"/>
    </row>
    <row r="182" spans="1:17" s="2" customFormat="1" ht="15.75" x14ac:dyDescent="0.25">
      <c r="A182" s="20"/>
      <c r="B182" s="14" t="s">
        <v>329</v>
      </c>
      <c r="C182" s="41" t="s">
        <v>328</v>
      </c>
      <c r="D182" s="41">
        <v>5000</v>
      </c>
      <c r="E182" s="41">
        <v>5000</v>
      </c>
      <c r="F182" s="41">
        <v>5000</v>
      </c>
      <c r="G182" s="38">
        <v>0</v>
      </c>
      <c r="H182" s="38">
        <f t="shared" si="15"/>
        <v>5000</v>
      </c>
      <c r="I182" s="18"/>
      <c r="J182" s="3"/>
      <c r="K182" s="1"/>
      <c r="L182" s="3"/>
      <c r="M182" s="3"/>
      <c r="N182" s="3"/>
      <c r="O182" s="3"/>
      <c r="P182" s="3"/>
      <c r="Q182" s="3"/>
    </row>
    <row r="183" spans="1:17" s="2" customFormat="1" ht="15.75" x14ac:dyDescent="0.25">
      <c r="A183" s="20"/>
      <c r="B183" s="14" t="s">
        <v>251</v>
      </c>
      <c r="C183" s="41">
        <v>10500</v>
      </c>
      <c r="D183" s="41">
        <v>10500</v>
      </c>
      <c r="E183" s="41">
        <v>10500</v>
      </c>
      <c r="F183" s="41">
        <v>10500</v>
      </c>
      <c r="G183" s="38">
        <v>0</v>
      </c>
      <c r="H183" s="38">
        <f t="shared" si="15"/>
        <v>10500</v>
      </c>
      <c r="I183" s="18"/>
      <c r="J183" s="1"/>
      <c r="K183" s="1"/>
      <c r="L183" s="1"/>
      <c r="M183" s="1"/>
      <c r="N183" s="1"/>
      <c r="O183" s="1"/>
      <c r="P183" s="1"/>
      <c r="Q183" s="1"/>
    </row>
    <row r="184" spans="1:17" s="2" customFormat="1" ht="15.75" x14ac:dyDescent="0.25">
      <c r="A184" s="20"/>
      <c r="B184" s="14" t="s">
        <v>330</v>
      </c>
      <c r="C184" s="41" t="s">
        <v>328</v>
      </c>
      <c r="D184" s="41">
        <v>25000</v>
      </c>
      <c r="E184" s="41">
        <v>25000</v>
      </c>
      <c r="F184" s="41">
        <v>25000</v>
      </c>
      <c r="G184" s="38">
        <v>0</v>
      </c>
      <c r="H184" s="38">
        <f t="shared" si="15"/>
        <v>25000</v>
      </c>
      <c r="I184" s="18"/>
      <c r="J184" s="1"/>
      <c r="K184" s="1"/>
      <c r="L184" s="1"/>
      <c r="M184" s="1"/>
      <c r="N184" s="1"/>
      <c r="O184" s="1"/>
      <c r="P184" s="1"/>
      <c r="Q184" s="1"/>
    </row>
    <row r="185" spans="1:17" s="2" customFormat="1" ht="15.75" x14ac:dyDescent="0.25">
      <c r="A185" s="20"/>
      <c r="B185" s="14" t="s">
        <v>331</v>
      </c>
      <c r="C185" s="41" t="s">
        <v>328</v>
      </c>
      <c r="D185" s="41">
        <v>1000</v>
      </c>
      <c r="E185" s="41">
        <v>1000</v>
      </c>
      <c r="F185" s="41">
        <v>1000</v>
      </c>
      <c r="G185" s="38">
        <v>0</v>
      </c>
      <c r="H185" s="38">
        <f t="shared" si="15"/>
        <v>1000</v>
      </c>
      <c r="I185" s="18"/>
      <c r="J185" s="1"/>
      <c r="K185" s="1"/>
      <c r="L185" s="1"/>
      <c r="M185" s="1"/>
      <c r="N185" s="1"/>
      <c r="O185" s="1"/>
      <c r="P185" s="1"/>
      <c r="Q185" s="1"/>
    </row>
    <row r="186" spans="1:17" s="2" customFormat="1" ht="30" x14ac:dyDescent="0.25">
      <c r="A186" s="101"/>
      <c r="B186" s="14" t="s">
        <v>116</v>
      </c>
      <c r="C186" s="41" t="s">
        <v>117</v>
      </c>
      <c r="D186" s="41"/>
      <c r="E186" s="41"/>
      <c r="F186" s="41"/>
      <c r="G186" s="38"/>
      <c r="H186" s="39"/>
      <c r="I186" s="18"/>
      <c r="J186" s="1"/>
      <c r="K186" s="1"/>
      <c r="L186" s="1"/>
      <c r="M186" s="1"/>
      <c r="N186" s="1"/>
      <c r="O186" s="1"/>
      <c r="P186" s="1"/>
      <c r="Q186" s="1"/>
    </row>
    <row r="187" spans="1:17" s="2" customFormat="1" ht="30" x14ac:dyDescent="0.25">
      <c r="A187" s="101"/>
      <c r="B187" s="14" t="s">
        <v>252</v>
      </c>
      <c r="C187" s="41" t="s">
        <v>313</v>
      </c>
      <c r="D187" s="41">
        <v>690</v>
      </c>
      <c r="E187" s="41">
        <v>690</v>
      </c>
      <c r="F187" s="41">
        <v>690</v>
      </c>
      <c r="G187" s="38">
        <v>0</v>
      </c>
      <c r="H187" s="38">
        <f>F187+G187</f>
        <v>690</v>
      </c>
      <c r="I187" s="18"/>
      <c r="J187" s="1"/>
      <c r="K187" s="1"/>
      <c r="L187" s="1"/>
      <c r="M187" s="1"/>
      <c r="N187" s="1"/>
      <c r="O187" s="1"/>
      <c r="P187" s="1"/>
      <c r="Q187" s="1"/>
    </row>
    <row r="188" spans="1:17" s="2" customFormat="1" ht="15.75" x14ac:dyDescent="0.25">
      <c r="A188" s="101"/>
      <c r="B188" s="9" t="s">
        <v>168</v>
      </c>
      <c r="C188" s="41" t="s">
        <v>314</v>
      </c>
      <c r="D188" s="41" t="s">
        <v>335</v>
      </c>
      <c r="E188" s="41" t="s">
        <v>335</v>
      </c>
      <c r="F188" s="41" t="s">
        <v>335</v>
      </c>
      <c r="G188" s="38"/>
      <c r="H188" s="38"/>
      <c r="I188" s="18"/>
      <c r="J188" s="1"/>
      <c r="K188" s="1"/>
      <c r="L188" s="1"/>
      <c r="M188" s="1"/>
      <c r="N188" s="1"/>
      <c r="O188" s="1"/>
      <c r="P188" s="1"/>
      <c r="Q188" s="1"/>
    </row>
    <row r="189" spans="1:17" s="2" customFormat="1" ht="45.2" x14ac:dyDescent="0.25">
      <c r="A189" s="103"/>
      <c r="B189" s="9" t="s">
        <v>200</v>
      </c>
      <c r="C189" s="41"/>
      <c r="D189" s="41"/>
      <c r="E189" s="41"/>
      <c r="F189" s="41"/>
      <c r="G189" s="38"/>
      <c r="H189" s="38"/>
      <c r="I189" s="18"/>
      <c r="J189" s="1"/>
      <c r="K189" s="1"/>
      <c r="L189" s="1"/>
      <c r="M189" s="1"/>
      <c r="N189" s="1"/>
      <c r="O189" s="1"/>
      <c r="P189" s="1"/>
      <c r="Q189" s="1"/>
    </row>
    <row r="190" spans="1:17" s="2" customFormat="1" ht="15.75" x14ac:dyDescent="0.25">
      <c r="A190" s="103"/>
      <c r="B190" s="9"/>
      <c r="C190" s="41"/>
      <c r="D190" s="41"/>
      <c r="E190" s="41"/>
      <c r="F190" s="41"/>
      <c r="G190" s="38"/>
      <c r="H190" s="38"/>
      <c r="I190" s="18"/>
      <c r="J190" s="1"/>
      <c r="K190" s="1"/>
      <c r="L190" s="1"/>
      <c r="M190" s="1"/>
      <c r="N190" s="1"/>
      <c r="O190" s="1"/>
      <c r="P190" s="1"/>
      <c r="Q190" s="1"/>
    </row>
    <row r="191" spans="1:17" s="2" customFormat="1" ht="15.75" x14ac:dyDescent="0.25">
      <c r="A191" s="101" t="s">
        <v>201</v>
      </c>
      <c r="B191" s="22" t="s">
        <v>207</v>
      </c>
      <c r="C191" s="40"/>
      <c r="D191" s="40"/>
      <c r="E191" s="40"/>
      <c r="F191" s="40"/>
      <c r="G191" s="60"/>
      <c r="H191" s="60"/>
      <c r="I191" s="68"/>
      <c r="J191" s="1"/>
      <c r="K191" s="1"/>
      <c r="L191" s="1"/>
      <c r="M191" s="1"/>
      <c r="N191" s="1"/>
      <c r="O191" s="1"/>
      <c r="P191" s="1"/>
      <c r="Q191" s="1"/>
    </row>
    <row r="192" spans="1:17" s="2" customFormat="1" ht="15.75" x14ac:dyDescent="0.25">
      <c r="A192" s="100"/>
      <c r="B192" s="74" t="s">
        <v>208</v>
      </c>
      <c r="C192" s="75">
        <v>1250</v>
      </c>
      <c r="D192" s="75">
        <v>1250</v>
      </c>
      <c r="E192" s="75">
        <v>1250</v>
      </c>
      <c r="F192" s="75">
        <v>1250</v>
      </c>
      <c r="G192" s="38">
        <v>0</v>
      </c>
      <c r="H192" s="38">
        <f>F192+G192</f>
        <v>1250</v>
      </c>
      <c r="I192" s="14"/>
      <c r="J192" s="1"/>
      <c r="K192" s="1"/>
      <c r="L192" s="1"/>
      <c r="M192" s="1"/>
      <c r="N192" s="1"/>
      <c r="O192" s="1"/>
      <c r="P192" s="1"/>
      <c r="Q192" s="1"/>
    </row>
    <row r="193" spans="1:17" s="2" customFormat="1" ht="15.75" x14ac:dyDescent="0.25">
      <c r="A193" s="101"/>
      <c r="B193" s="74" t="s">
        <v>209</v>
      </c>
      <c r="C193" s="75">
        <v>250</v>
      </c>
      <c r="D193" s="76">
        <v>250</v>
      </c>
      <c r="E193" s="76">
        <v>250</v>
      </c>
      <c r="F193" s="76">
        <v>250</v>
      </c>
      <c r="G193" s="38">
        <v>0</v>
      </c>
      <c r="H193" s="38">
        <f>F193+G193</f>
        <v>250</v>
      </c>
      <c r="I193" s="14"/>
      <c r="J193" s="1"/>
      <c r="K193" s="1"/>
      <c r="L193" s="1"/>
      <c r="M193" s="1"/>
      <c r="N193" s="1"/>
      <c r="O193" s="1"/>
      <c r="P193" s="1"/>
      <c r="Q193" s="1"/>
    </row>
    <row r="194" spans="1:17" s="2" customFormat="1" ht="15.75" x14ac:dyDescent="0.25">
      <c r="A194" s="101"/>
      <c r="B194" s="74" t="s">
        <v>210</v>
      </c>
      <c r="C194" s="77" t="s">
        <v>316</v>
      </c>
      <c r="D194" s="76" t="s">
        <v>332</v>
      </c>
      <c r="E194" s="76" t="s">
        <v>332</v>
      </c>
      <c r="F194" s="76" t="s">
        <v>332</v>
      </c>
      <c r="G194" s="20"/>
      <c r="H194" s="20"/>
      <c r="I194" s="14"/>
      <c r="J194" s="1"/>
      <c r="K194" s="1"/>
      <c r="L194" s="1"/>
      <c r="M194" s="1"/>
      <c r="N194" s="1"/>
      <c r="O194" s="1"/>
      <c r="P194" s="1"/>
      <c r="Q194" s="1"/>
    </row>
    <row r="195" spans="1:17" s="2" customFormat="1" ht="15.75" x14ac:dyDescent="0.25">
      <c r="A195" s="101"/>
      <c r="B195" s="74" t="s">
        <v>211</v>
      </c>
      <c r="C195" s="75">
        <v>100</v>
      </c>
      <c r="D195" s="76">
        <v>400</v>
      </c>
      <c r="E195" s="76">
        <v>400</v>
      </c>
      <c r="F195" s="76">
        <v>400</v>
      </c>
      <c r="G195" s="38">
        <v>0</v>
      </c>
      <c r="H195" s="38">
        <f>F195+G195</f>
        <v>400</v>
      </c>
      <c r="I195" s="14"/>
      <c r="J195" s="1"/>
      <c r="K195" s="1"/>
      <c r="L195" s="1"/>
      <c r="M195" s="1"/>
      <c r="N195" s="1"/>
      <c r="O195" s="1"/>
      <c r="P195" s="1"/>
      <c r="Q195" s="1"/>
    </row>
    <row r="196" spans="1:17" s="2" customFormat="1" ht="15.75" x14ac:dyDescent="0.25">
      <c r="A196" s="101"/>
      <c r="B196" s="74" t="s">
        <v>212</v>
      </c>
      <c r="C196" s="77" t="s">
        <v>333</v>
      </c>
      <c r="D196" s="76" t="s">
        <v>334</v>
      </c>
      <c r="E196" s="76" t="s">
        <v>334</v>
      </c>
      <c r="F196" s="76" t="s">
        <v>334</v>
      </c>
      <c r="G196" s="20"/>
      <c r="H196" s="20"/>
      <c r="I196" s="14"/>
      <c r="J196" s="1"/>
      <c r="K196" s="1"/>
      <c r="L196" s="1"/>
      <c r="M196" s="1"/>
      <c r="N196" s="1"/>
      <c r="O196" s="1"/>
      <c r="P196" s="1"/>
      <c r="Q196" s="1"/>
    </row>
    <row r="197" spans="1:17" s="2" customFormat="1" ht="15.75" x14ac:dyDescent="0.25">
      <c r="A197" s="101"/>
      <c r="B197" s="74" t="s">
        <v>213</v>
      </c>
      <c r="C197" s="75">
        <v>100</v>
      </c>
      <c r="D197" s="76">
        <v>100</v>
      </c>
      <c r="E197" s="76">
        <v>100</v>
      </c>
      <c r="F197" s="76">
        <v>100</v>
      </c>
      <c r="G197" s="38">
        <v>0</v>
      </c>
      <c r="H197" s="38">
        <f>F197+G197</f>
        <v>100</v>
      </c>
      <c r="I197" s="14"/>
      <c r="J197" s="1"/>
      <c r="K197" s="1"/>
      <c r="L197" s="1"/>
      <c r="M197" s="1"/>
      <c r="N197" s="1"/>
      <c r="O197" s="1"/>
      <c r="P197" s="1"/>
      <c r="Q197" s="1"/>
    </row>
    <row r="198" spans="1:17" s="2" customFormat="1" ht="15.75" x14ac:dyDescent="0.25">
      <c r="A198" s="101"/>
      <c r="B198" s="74" t="s">
        <v>397</v>
      </c>
      <c r="C198" s="75"/>
      <c r="D198" s="76"/>
      <c r="E198" s="76">
        <v>250</v>
      </c>
      <c r="F198" s="76">
        <v>250</v>
      </c>
      <c r="G198" s="38">
        <v>0</v>
      </c>
      <c r="H198" s="38">
        <f>F198+G198</f>
        <v>250</v>
      </c>
      <c r="I198" s="14"/>
      <c r="J198" s="1"/>
      <c r="K198" s="1"/>
      <c r="L198" s="1"/>
      <c r="M198" s="1"/>
      <c r="N198" s="1"/>
      <c r="O198" s="1"/>
      <c r="P198" s="1"/>
      <c r="Q198" s="1"/>
    </row>
    <row r="199" spans="1:17" s="2" customFormat="1" ht="15.75" x14ac:dyDescent="0.25">
      <c r="A199" s="28"/>
      <c r="B199" s="9" t="s">
        <v>401</v>
      </c>
      <c r="C199" s="15"/>
      <c r="D199" s="15"/>
      <c r="E199" s="15" t="s">
        <v>402</v>
      </c>
      <c r="F199" s="15" t="s">
        <v>402</v>
      </c>
      <c r="G199" s="65"/>
      <c r="H199" s="48"/>
      <c r="I199" s="14"/>
      <c r="J199" s="1"/>
      <c r="K199" s="1"/>
      <c r="L199" s="1"/>
      <c r="M199" s="1"/>
      <c r="N199" s="1"/>
      <c r="O199" s="1"/>
      <c r="P199" s="1"/>
      <c r="Q199" s="1"/>
    </row>
    <row r="200" spans="1:17" s="2" customFormat="1" ht="15.75" x14ac:dyDescent="0.25">
      <c r="A200" s="101"/>
      <c r="B200" s="78"/>
      <c r="C200" s="19"/>
      <c r="D200" s="19"/>
      <c r="E200" s="19"/>
      <c r="F200" s="19"/>
      <c r="G200" s="20"/>
      <c r="H200" s="20"/>
      <c r="I200" s="14"/>
      <c r="J200" s="1"/>
      <c r="K200" s="1"/>
      <c r="L200" s="1"/>
      <c r="M200" s="1"/>
      <c r="N200" s="1"/>
      <c r="O200" s="1"/>
      <c r="P200" s="1"/>
      <c r="Q200" s="1"/>
    </row>
    <row r="201" spans="1:17" s="2" customFormat="1" ht="15.75" x14ac:dyDescent="0.25">
      <c r="A201" s="103" t="s">
        <v>204</v>
      </c>
      <c r="B201" s="43" t="s">
        <v>118</v>
      </c>
      <c r="C201" s="79" t="s">
        <v>184</v>
      </c>
      <c r="D201" s="79"/>
      <c r="E201" s="79"/>
      <c r="F201" s="79"/>
      <c r="G201" s="24"/>
      <c r="H201" s="24"/>
      <c r="I201" s="22" t="s">
        <v>185</v>
      </c>
      <c r="J201" s="1"/>
      <c r="K201" s="1"/>
      <c r="L201" s="1"/>
      <c r="M201" s="1"/>
      <c r="N201" s="1"/>
      <c r="O201" s="1"/>
      <c r="P201" s="1"/>
      <c r="Q201" s="1"/>
    </row>
    <row r="202" spans="1:17" s="2" customFormat="1" ht="15.75" x14ac:dyDescent="0.25">
      <c r="A202" s="100"/>
      <c r="B202" s="9" t="s">
        <v>183</v>
      </c>
      <c r="C202" s="41">
        <v>2000</v>
      </c>
      <c r="D202" s="41">
        <v>2000</v>
      </c>
      <c r="E202" s="41">
        <v>2000</v>
      </c>
      <c r="F202" s="41">
        <v>2000</v>
      </c>
      <c r="G202" s="38">
        <v>0</v>
      </c>
      <c r="H202" s="38">
        <f>F202+G202</f>
        <v>2000</v>
      </c>
      <c r="I202" s="18"/>
      <c r="J202" s="1"/>
      <c r="K202" s="1"/>
      <c r="L202" s="1"/>
      <c r="M202" s="1"/>
      <c r="N202" s="1"/>
      <c r="O202" s="1"/>
      <c r="P202" s="1"/>
      <c r="Q202" s="1"/>
    </row>
    <row r="203" spans="1:17" s="2" customFormat="1" ht="15.75" x14ac:dyDescent="0.25">
      <c r="A203" s="103"/>
      <c r="B203" s="9" t="s">
        <v>186</v>
      </c>
      <c r="C203" s="41">
        <v>3500</v>
      </c>
      <c r="D203" s="41">
        <v>3500</v>
      </c>
      <c r="E203" s="41">
        <v>3500</v>
      </c>
      <c r="F203" s="41">
        <v>3500</v>
      </c>
      <c r="G203" s="38">
        <v>0</v>
      </c>
      <c r="H203" s="38">
        <f>F203+G203</f>
        <v>3500</v>
      </c>
      <c r="I203" s="18"/>
      <c r="J203" s="1"/>
      <c r="K203" s="1"/>
      <c r="L203" s="1"/>
      <c r="M203" s="1"/>
      <c r="N203" s="1"/>
      <c r="O203" s="1"/>
      <c r="P203" s="1"/>
      <c r="Q203" s="1"/>
    </row>
    <row r="204" spans="1:17" s="2" customFormat="1" ht="15.75" x14ac:dyDescent="0.25">
      <c r="A204" s="103"/>
      <c r="B204" s="9" t="s">
        <v>206</v>
      </c>
      <c r="C204" s="41">
        <v>850</v>
      </c>
      <c r="D204" s="41">
        <v>850</v>
      </c>
      <c r="E204" s="41">
        <v>850</v>
      </c>
      <c r="F204" s="41">
        <v>850</v>
      </c>
      <c r="G204" s="38">
        <v>0</v>
      </c>
      <c r="H204" s="38">
        <f>F204+G204</f>
        <v>850</v>
      </c>
      <c r="I204" s="18"/>
      <c r="J204" s="1"/>
      <c r="K204" s="1"/>
      <c r="L204" s="1"/>
      <c r="M204" s="1"/>
      <c r="N204" s="1"/>
      <c r="O204" s="1"/>
      <c r="P204" s="1"/>
      <c r="Q204" s="1"/>
    </row>
    <row r="205" spans="1:17" s="2" customFormat="1" ht="15.75" x14ac:dyDescent="0.25">
      <c r="A205" s="103"/>
      <c r="B205" s="70"/>
      <c r="C205" s="26"/>
      <c r="D205" s="26"/>
      <c r="E205" s="26"/>
      <c r="F205" s="26"/>
      <c r="G205" s="38"/>
      <c r="H205" s="39"/>
      <c r="I205" s="42"/>
      <c r="J205" s="1"/>
      <c r="K205" s="1"/>
      <c r="L205" s="1"/>
      <c r="M205" s="1"/>
      <c r="N205" s="1"/>
      <c r="O205" s="1"/>
      <c r="P205" s="1"/>
      <c r="Q205" s="1"/>
    </row>
    <row r="206" spans="1:17" s="2" customFormat="1" ht="15.75" x14ac:dyDescent="0.25">
      <c r="A206" s="101" t="s">
        <v>205</v>
      </c>
      <c r="B206" s="22" t="s">
        <v>119</v>
      </c>
      <c r="C206" s="40"/>
      <c r="D206" s="40"/>
      <c r="E206" s="40"/>
      <c r="F206" s="40"/>
      <c r="G206" s="60"/>
      <c r="H206" s="60"/>
      <c r="I206" s="68"/>
      <c r="J206" s="1"/>
      <c r="K206" s="1"/>
      <c r="L206" s="1"/>
      <c r="M206" s="1"/>
      <c r="N206" s="1"/>
      <c r="O206" s="1"/>
      <c r="P206" s="1"/>
      <c r="Q206" s="1"/>
    </row>
    <row r="207" spans="1:17" s="2" customFormat="1" ht="15.75" x14ac:dyDescent="0.25">
      <c r="A207" s="100"/>
      <c r="B207" s="14" t="s">
        <v>203</v>
      </c>
      <c r="C207" s="41" t="s">
        <v>202</v>
      </c>
      <c r="D207" s="41"/>
      <c r="E207" s="41"/>
      <c r="F207" s="41"/>
      <c r="G207" s="38"/>
      <c r="H207" s="39"/>
      <c r="I207" s="14"/>
      <c r="J207" s="1"/>
      <c r="K207" s="1"/>
      <c r="L207" s="1"/>
      <c r="M207" s="1"/>
      <c r="N207" s="1"/>
      <c r="O207" s="1"/>
      <c r="P207" s="1"/>
      <c r="Q207" s="1"/>
    </row>
    <row r="208" spans="1:17" s="2" customFormat="1" ht="15.75" x14ac:dyDescent="0.25">
      <c r="A208" s="101"/>
      <c r="B208" s="14"/>
      <c r="C208" s="26"/>
      <c r="D208" s="26"/>
      <c r="E208" s="26"/>
      <c r="F208" s="26"/>
      <c r="G208" s="38"/>
      <c r="H208" s="39"/>
      <c r="I208" s="14"/>
      <c r="J208" s="1"/>
      <c r="K208" s="1"/>
      <c r="L208" s="1"/>
      <c r="M208" s="1"/>
      <c r="N208" s="1"/>
      <c r="O208" s="1"/>
      <c r="P208" s="1"/>
      <c r="Q208" s="1"/>
    </row>
    <row r="209" spans="1:163" s="2" customFormat="1" ht="15.75" x14ac:dyDescent="0.25">
      <c r="A209" s="101" t="s">
        <v>214</v>
      </c>
      <c r="B209" s="22" t="s">
        <v>120</v>
      </c>
      <c r="C209" s="40"/>
      <c r="D209" s="40"/>
      <c r="E209" s="40"/>
      <c r="F209" s="40"/>
      <c r="G209" s="50"/>
      <c r="H209" s="51"/>
      <c r="I209" s="22" t="s">
        <v>164</v>
      </c>
      <c r="J209" s="1"/>
      <c r="K209" s="1"/>
      <c r="L209" s="1"/>
      <c r="M209" s="1"/>
      <c r="N209" s="1"/>
      <c r="O209" s="1"/>
      <c r="P209" s="1"/>
      <c r="Q209" s="1"/>
    </row>
    <row r="210" spans="1:163" s="2" customFormat="1" ht="15.75" x14ac:dyDescent="0.25">
      <c r="A210" s="100"/>
      <c r="B210" s="14" t="s">
        <v>121</v>
      </c>
      <c r="C210" s="41">
        <v>40</v>
      </c>
      <c r="D210" s="41">
        <v>40</v>
      </c>
      <c r="E210" s="41">
        <v>40</v>
      </c>
      <c r="F210" s="41">
        <v>40</v>
      </c>
      <c r="G210" s="38">
        <v>0</v>
      </c>
      <c r="H210" s="38">
        <f>F210+G210</f>
        <v>40</v>
      </c>
      <c r="I210" s="14"/>
      <c r="J210" s="1"/>
      <c r="K210" s="1"/>
      <c r="L210" s="1"/>
      <c r="M210" s="1"/>
      <c r="N210" s="1"/>
      <c r="O210" s="1"/>
      <c r="P210" s="1"/>
      <c r="Q210" s="1"/>
    </row>
    <row r="211" spans="1:163" s="2" customFormat="1" ht="15.75" x14ac:dyDescent="0.25">
      <c r="A211" s="101"/>
      <c r="B211" s="14" t="s">
        <v>122</v>
      </c>
      <c r="C211" s="41">
        <v>40</v>
      </c>
      <c r="D211" s="41">
        <v>40</v>
      </c>
      <c r="E211" s="41">
        <v>40</v>
      </c>
      <c r="F211" s="41">
        <v>40</v>
      </c>
      <c r="G211" s="38">
        <v>0</v>
      </c>
      <c r="H211" s="38">
        <f>F211+G211</f>
        <v>40</v>
      </c>
      <c r="I211" s="14"/>
      <c r="J211" s="1"/>
      <c r="K211" s="1"/>
      <c r="L211" s="1"/>
      <c r="M211" s="1"/>
      <c r="N211" s="1"/>
      <c r="O211" s="1"/>
      <c r="P211" s="1"/>
      <c r="Q211" s="1"/>
    </row>
    <row r="212" spans="1:163" s="2" customFormat="1" ht="15.75" x14ac:dyDescent="0.25">
      <c r="A212" s="101"/>
      <c r="B212" s="14" t="s">
        <v>123</v>
      </c>
      <c r="C212" s="41">
        <v>40</v>
      </c>
      <c r="D212" s="41">
        <v>40</v>
      </c>
      <c r="E212" s="41">
        <v>40</v>
      </c>
      <c r="F212" s="41">
        <v>40</v>
      </c>
      <c r="G212" s="38">
        <v>0</v>
      </c>
      <c r="H212" s="38">
        <f>F212+G212</f>
        <v>40</v>
      </c>
      <c r="I212" s="14"/>
      <c r="J212" s="1"/>
      <c r="K212" s="1"/>
      <c r="L212" s="1"/>
      <c r="M212" s="1"/>
      <c r="N212" s="1"/>
      <c r="O212" s="1"/>
      <c r="P212" s="1"/>
      <c r="Q212" s="1"/>
    </row>
    <row r="213" spans="1:163" s="2" customFormat="1" ht="15.75" x14ac:dyDescent="0.25">
      <c r="A213" s="101"/>
      <c r="B213" s="14" t="s">
        <v>124</v>
      </c>
      <c r="C213" s="41">
        <v>40</v>
      </c>
      <c r="D213" s="41">
        <v>40</v>
      </c>
      <c r="E213" s="41">
        <v>40</v>
      </c>
      <c r="F213" s="41">
        <v>40</v>
      </c>
      <c r="G213" s="38">
        <v>0</v>
      </c>
      <c r="H213" s="38">
        <f>F213+G213</f>
        <v>40</v>
      </c>
      <c r="I213" s="14"/>
      <c r="J213" s="1"/>
      <c r="K213" s="1"/>
      <c r="L213" s="1"/>
      <c r="M213" s="1"/>
      <c r="N213" s="1"/>
      <c r="O213" s="1"/>
      <c r="P213" s="1"/>
      <c r="Q213" s="1"/>
    </row>
    <row r="214" spans="1:163" s="2" customFormat="1" ht="15.75" x14ac:dyDescent="0.25">
      <c r="A214" s="121" t="s">
        <v>349</v>
      </c>
      <c r="B214" s="29" t="s">
        <v>125</v>
      </c>
      <c r="C214" s="30" t="s">
        <v>26</v>
      </c>
      <c r="D214" s="30"/>
      <c r="E214" s="30"/>
      <c r="F214" s="30"/>
      <c r="G214" s="46" t="s">
        <v>2</v>
      </c>
      <c r="H214" s="46" t="s">
        <v>27</v>
      </c>
      <c r="I214" s="111"/>
      <c r="J214" s="1"/>
      <c r="K214" s="1"/>
      <c r="L214" s="1"/>
      <c r="M214" s="1"/>
      <c r="N214" s="1"/>
      <c r="O214" s="1"/>
      <c r="P214" s="1"/>
      <c r="Q214" s="1"/>
    </row>
    <row r="215" spans="1:163" s="2" customFormat="1" ht="15.75" x14ac:dyDescent="0.25">
      <c r="A215" s="101"/>
      <c r="B215" s="18"/>
      <c r="C215" s="19"/>
      <c r="D215" s="19"/>
      <c r="E215" s="19"/>
      <c r="F215" s="19"/>
      <c r="G215" s="20"/>
      <c r="H215" s="28"/>
      <c r="I215" s="14"/>
      <c r="J215" s="1"/>
      <c r="K215" s="1"/>
      <c r="L215" s="1"/>
      <c r="M215" s="1"/>
      <c r="N215" s="1"/>
      <c r="O215" s="1"/>
      <c r="P215" s="1"/>
      <c r="Q215" s="1"/>
    </row>
    <row r="216" spans="1:163" s="2" customFormat="1" ht="15.75" x14ac:dyDescent="0.25">
      <c r="A216" s="101" t="s">
        <v>217</v>
      </c>
      <c r="B216" s="22" t="s">
        <v>126</v>
      </c>
      <c r="C216" s="44" t="s">
        <v>114</v>
      </c>
      <c r="D216" s="44"/>
      <c r="E216" s="44"/>
      <c r="F216" s="44"/>
      <c r="G216" s="50"/>
      <c r="H216" s="51"/>
      <c r="I216" s="114" t="s">
        <v>127</v>
      </c>
      <c r="J216" s="1"/>
      <c r="K216" s="1"/>
      <c r="L216" s="1"/>
      <c r="M216" s="1"/>
      <c r="N216" s="1"/>
      <c r="O216" s="1"/>
      <c r="P216" s="1"/>
      <c r="Q216" s="1"/>
    </row>
    <row r="217" spans="1:163" s="2" customFormat="1" ht="15.75" x14ac:dyDescent="0.25">
      <c r="A217" s="100"/>
      <c r="B217" s="14" t="s">
        <v>128</v>
      </c>
      <c r="C217" s="41">
        <v>100</v>
      </c>
      <c r="D217" s="41">
        <v>100</v>
      </c>
      <c r="E217" s="41">
        <v>100</v>
      </c>
      <c r="F217" s="41">
        <v>100</v>
      </c>
      <c r="G217" s="38">
        <f>+F217*$G$5</f>
        <v>13</v>
      </c>
      <c r="H217" s="39">
        <f>+F217+G217</f>
        <v>113</v>
      </c>
      <c r="I217" s="42"/>
      <c r="J217" s="1"/>
      <c r="K217" s="1"/>
      <c r="L217" s="1"/>
      <c r="M217" s="1"/>
      <c r="N217" s="1"/>
      <c r="O217" s="1"/>
      <c r="P217" s="1"/>
      <c r="Q217" s="1"/>
    </row>
    <row r="218" spans="1:163" s="2" customFormat="1" ht="15.75" x14ac:dyDescent="0.25">
      <c r="A218" s="101"/>
      <c r="B218" s="14" t="s">
        <v>129</v>
      </c>
      <c r="C218" s="41">
        <v>200</v>
      </c>
      <c r="D218" s="41">
        <v>200</v>
      </c>
      <c r="E218" s="41">
        <v>200</v>
      </c>
      <c r="F218" s="41">
        <v>200</v>
      </c>
      <c r="G218" s="38">
        <f>+F218*$G$5</f>
        <v>26</v>
      </c>
      <c r="H218" s="39">
        <f>+F218+G218</f>
        <v>226</v>
      </c>
      <c r="I218" s="42" t="s">
        <v>130</v>
      </c>
      <c r="J218" s="1"/>
      <c r="K218" s="1"/>
      <c r="L218" s="1"/>
      <c r="M218" s="1"/>
      <c r="N218" s="1"/>
      <c r="O218" s="1"/>
      <c r="P218" s="1"/>
      <c r="Q218" s="1"/>
    </row>
    <row r="219" spans="1:163" s="2" customFormat="1" ht="45.2" x14ac:dyDescent="0.25">
      <c r="A219" s="101"/>
      <c r="B219" s="14" t="s">
        <v>131</v>
      </c>
      <c r="C219" s="41" t="s">
        <v>132</v>
      </c>
      <c r="D219" s="41"/>
      <c r="E219" s="41"/>
      <c r="F219" s="41"/>
      <c r="G219" s="38"/>
      <c r="H219" s="39"/>
      <c r="I219" s="42"/>
      <c r="J219" s="1"/>
      <c r="K219" s="1"/>
      <c r="L219" s="1"/>
      <c r="M219" s="1"/>
      <c r="N219" s="1"/>
      <c r="O219" s="1"/>
      <c r="P219" s="1"/>
      <c r="Q219" s="1"/>
    </row>
    <row r="220" spans="1:163" s="2" customFormat="1" ht="45.2" x14ac:dyDescent="0.25">
      <c r="A220" s="101"/>
      <c r="B220" s="14" t="s">
        <v>133</v>
      </c>
      <c r="C220" s="41" t="s">
        <v>132</v>
      </c>
      <c r="D220" s="41"/>
      <c r="E220" s="41"/>
      <c r="F220" s="41"/>
      <c r="G220" s="38"/>
      <c r="H220" s="39"/>
      <c r="I220" s="42"/>
      <c r="J220" s="1"/>
      <c r="K220" s="1"/>
      <c r="L220" s="1"/>
      <c r="M220" s="1"/>
      <c r="N220" s="1"/>
      <c r="O220" s="1"/>
      <c r="P220" s="1"/>
      <c r="Q220" s="1"/>
    </row>
    <row r="221" spans="1:163" s="2" customFormat="1" ht="15.75" x14ac:dyDescent="0.25">
      <c r="A221" s="101"/>
      <c r="B221" s="14"/>
      <c r="C221" s="26"/>
      <c r="D221" s="26"/>
      <c r="E221" s="26"/>
      <c r="F221" s="26"/>
      <c r="G221" s="27"/>
      <c r="H221" s="28"/>
      <c r="I221" s="14"/>
      <c r="J221" s="1"/>
      <c r="K221" s="1"/>
      <c r="L221" s="1"/>
      <c r="M221" s="1"/>
      <c r="N221" s="1"/>
      <c r="O221" s="1"/>
      <c r="P221" s="1"/>
      <c r="Q221" s="1"/>
    </row>
    <row r="222" spans="1:163" s="4" customFormat="1" ht="15.75" x14ac:dyDescent="0.25">
      <c r="A222" s="101" t="s">
        <v>218</v>
      </c>
      <c r="B222" s="22" t="s">
        <v>134</v>
      </c>
      <c r="C222" s="44"/>
      <c r="D222" s="44"/>
      <c r="E222" s="44"/>
      <c r="F222" s="44"/>
      <c r="G222" s="50"/>
      <c r="H222" s="51"/>
      <c r="I222" s="22" t="s">
        <v>187</v>
      </c>
      <c r="J222" s="1"/>
      <c r="K222" s="1"/>
      <c r="L222" s="1"/>
      <c r="M222" s="1"/>
      <c r="N222" s="1"/>
      <c r="O222" s="1"/>
      <c r="P222" s="1"/>
      <c r="Q222" s="1"/>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row>
    <row r="223" spans="1:163" s="4" customFormat="1" ht="15.75" x14ac:dyDescent="0.25">
      <c r="A223" s="100"/>
      <c r="B223" s="14" t="s">
        <v>163</v>
      </c>
      <c r="C223" s="45">
        <v>30</v>
      </c>
      <c r="D223" s="41">
        <v>30</v>
      </c>
      <c r="E223" s="41">
        <v>30</v>
      </c>
      <c r="F223" s="41">
        <v>30</v>
      </c>
      <c r="G223" s="38">
        <v>0</v>
      </c>
      <c r="H223" s="38">
        <f>F223+G223</f>
        <v>30</v>
      </c>
      <c r="I223" s="18" t="s">
        <v>188</v>
      </c>
      <c r="J223" s="1"/>
      <c r="K223" s="1"/>
      <c r="L223" s="1"/>
      <c r="M223" s="1"/>
      <c r="N223" s="1"/>
      <c r="O223" s="1"/>
      <c r="P223" s="1"/>
      <c r="Q223" s="1"/>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row>
    <row r="224" spans="1:163" s="4" customFormat="1" ht="15.75" x14ac:dyDescent="0.25">
      <c r="A224" s="28"/>
      <c r="B224" s="18"/>
      <c r="C224" s="45"/>
      <c r="D224" s="45"/>
      <c r="E224" s="45"/>
      <c r="F224" s="45"/>
      <c r="G224" s="27"/>
      <c r="H224" s="28"/>
      <c r="I224" s="18"/>
      <c r="J224" s="1"/>
      <c r="K224" s="1"/>
      <c r="L224" s="1"/>
      <c r="M224" s="1"/>
      <c r="N224" s="1"/>
      <c r="O224" s="1"/>
      <c r="P224" s="1"/>
      <c r="Q224" s="1"/>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row>
    <row r="225" spans="1:17" s="2" customFormat="1" ht="15.75" x14ac:dyDescent="0.25">
      <c r="A225" s="102" t="s">
        <v>135</v>
      </c>
      <c r="B225" s="29" t="s">
        <v>136</v>
      </c>
      <c r="C225" s="30"/>
      <c r="D225" s="30"/>
      <c r="E225" s="30"/>
      <c r="F225" s="30"/>
      <c r="G225" s="31"/>
      <c r="H225" s="32"/>
      <c r="I225" s="111"/>
      <c r="J225" s="1"/>
      <c r="K225" s="1"/>
      <c r="L225" s="1"/>
      <c r="M225" s="1"/>
      <c r="N225" s="1"/>
      <c r="O225" s="1"/>
      <c r="P225" s="1"/>
      <c r="Q225" s="1"/>
    </row>
    <row r="226" spans="1:17" s="2" customFormat="1" ht="15.75" x14ac:dyDescent="0.25">
      <c r="A226" s="100"/>
      <c r="B226" s="18"/>
      <c r="C226" s="19"/>
      <c r="D226" s="19"/>
      <c r="E226" s="19"/>
      <c r="F226" s="19"/>
      <c r="G226" s="27"/>
      <c r="H226" s="28"/>
      <c r="I226" s="14"/>
      <c r="J226" s="1"/>
      <c r="K226" s="1"/>
      <c r="L226" s="1"/>
      <c r="M226" s="1"/>
      <c r="N226" s="1"/>
      <c r="O226" s="1"/>
      <c r="P226" s="1"/>
      <c r="Q226" s="1"/>
    </row>
    <row r="227" spans="1:17" s="2" customFormat="1" ht="15.75" x14ac:dyDescent="0.25">
      <c r="A227" s="101"/>
      <c r="B227" s="22" t="s">
        <v>137</v>
      </c>
      <c r="C227" s="80"/>
      <c r="D227" s="80"/>
      <c r="E227" s="80"/>
      <c r="F227" s="80"/>
      <c r="G227" s="81"/>
      <c r="H227" s="82"/>
      <c r="I227" s="62" t="s">
        <v>138</v>
      </c>
      <c r="J227" s="1"/>
      <c r="K227" s="1"/>
      <c r="L227" s="1"/>
      <c r="M227" s="1"/>
      <c r="N227" s="1"/>
      <c r="O227" s="1"/>
      <c r="P227" s="1"/>
      <c r="Q227" s="1"/>
    </row>
    <row r="228" spans="1:17" s="2" customFormat="1" ht="45.2" x14ac:dyDescent="0.25">
      <c r="A228" s="101"/>
      <c r="B228" s="9" t="s">
        <v>139</v>
      </c>
      <c r="C228" s="41">
        <v>3</v>
      </c>
      <c r="D228" s="41">
        <v>3</v>
      </c>
      <c r="E228" s="41">
        <v>3</v>
      </c>
      <c r="F228" s="41">
        <v>3</v>
      </c>
      <c r="G228" s="41" t="s">
        <v>140</v>
      </c>
      <c r="H228" s="38"/>
      <c r="I228" s="57" t="s">
        <v>189</v>
      </c>
      <c r="J228" s="1"/>
      <c r="K228" s="1"/>
      <c r="L228" s="1"/>
      <c r="M228" s="1"/>
      <c r="N228" s="1"/>
      <c r="O228" s="1"/>
      <c r="P228" s="1"/>
      <c r="Q228" s="1"/>
    </row>
    <row r="229" spans="1:17" s="2" customFormat="1" ht="15.75" x14ac:dyDescent="0.25">
      <c r="A229" s="103"/>
      <c r="B229" s="9" t="s">
        <v>141</v>
      </c>
      <c r="C229" s="41">
        <v>95</v>
      </c>
      <c r="D229" s="41">
        <v>95</v>
      </c>
      <c r="E229" s="41">
        <v>125</v>
      </c>
      <c r="F229" s="41">
        <v>125</v>
      </c>
      <c r="G229" s="38"/>
      <c r="H229" s="38"/>
      <c r="I229" s="14"/>
      <c r="J229" s="3"/>
      <c r="K229" s="1"/>
      <c r="L229" s="3"/>
      <c r="M229" s="3"/>
      <c r="N229" s="3"/>
      <c r="O229" s="3"/>
      <c r="P229" s="3"/>
      <c r="Q229" s="3"/>
    </row>
    <row r="230" spans="1:17" s="2" customFormat="1" ht="15.75" x14ac:dyDescent="0.25">
      <c r="A230" s="103"/>
      <c r="B230" s="14" t="s">
        <v>142</v>
      </c>
      <c r="C230" s="83" t="s">
        <v>143</v>
      </c>
      <c r="D230" s="41" t="s">
        <v>143</v>
      </c>
      <c r="E230" s="41" t="s">
        <v>143</v>
      </c>
      <c r="F230" s="41" t="s">
        <v>143</v>
      </c>
      <c r="G230" s="38"/>
      <c r="H230" s="38"/>
      <c r="I230" s="14"/>
      <c r="J230" s="3"/>
      <c r="K230" s="1"/>
      <c r="L230" s="3"/>
      <c r="M230" s="3"/>
      <c r="N230" s="3"/>
      <c r="O230" s="3"/>
      <c r="P230" s="3"/>
      <c r="Q230" s="3"/>
    </row>
    <row r="231" spans="1:17" s="2" customFormat="1" ht="15.75" x14ac:dyDescent="0.25">
      <c r="A231" s="103"/>
      <c r="B231" s="14" t="s">
        <v>144</v>
      </c>
      <c r="C231" s="83" t="s">
        <v>145</v>
      </c>
      <c r="D231" s="41" t="s">
        <v>385</v>
      </c>
      <c r="E231" s="41" t="s">
        <v>385</v>
      </c>
      <c r="F231" s="41" t="s">
        <v>385</v>
      </c>
      <c r="G231" s="38"/>
      <c r="H231" s="39"/>
      <c r="I231" s="14"/>
      <c r="J231" s="3"/>
      <c r="K231" s="1"/>
      <c r="L231" s="3"/>
      <c r="M231" s="3"/>
      <c r="N231" s="3"/>
      <c r="O231" s="3"/>
      <c r="P231" s="3"/>
      <c r="Q231" s="3"/>
    </row>
    <row r="232" spans="1:17" s="2" customFormat="1" ht="15.75" x14ac:dyDescent="0.25">
      <c r="A232" s="101"/>
      <c r="B232" s="9" t="s">
        <v>146</v>
      </c>
      <c r="C232" s="83">
        <v>15</v>
      </c>
      <c r="D232" s="41">
        <v>15</v>
      </c>
      <c r="E232" s="41">
        <v>27</v>
      </c>
      <c r="F232" s="41">
        <v>27</v>
      </c>
      <c r="G232" s="38"/>
      <c r="H232" s="39"/>
      <c r="I232" s="14"/>
      <c r="J232" s="3"/>
      <c r="K232" s="1"/>
      <c r="L232" s="3"/>
      <c r="M232" s="3"/>
      <c r="N232" s="3"/>
      <c r="O232" s="3"/>
      <c r="P232" s="3"/>
      <c r="Q232" s="3"/>
    </row>
    <row r="233" spans="1:17" s="2" customFormat="1" ht="15.75" x14ac:dyDescent="0.25">
      <c r="A233" s="101"/>
      <c r="B233" s="14" t="s">
        <v>147</v>
      </c>
      <c r="C233" s="83">
        <v>25</v>
      </c>
      <c r="D233" s="41">
        <v>25</v>
      </c>
      <c r="E233" s="41">
        <v>25</v>
      </c>
      <c r="F233" s="41">
        <v>25</v>
      </c>
      <c r="G233" s="38"/>
      <c r="H233" s="38"/>
      <c r="I233" s="14"/>
      <c r="J233" s="3"/>
      <c r="K233" s="1"/>
      <c r="L233" s="3"/>
      <c r="M233" s="3"/>
      <c r="N233" s="3"/>
      <c r="O233" s="3"/>
      <c r="P233" s="3"/>
      <c r="Q233" s="3"/>
    </row>
    <row r="234" spans="1:17" s="2" customFormat="1" ht="15.75" x14ac:dyDescent="0.25">
      <c r="A234" s="101"/>
      <c r="B234" s="14" t="s">
        <v>149</v>
      </c>
      <c r="C234" s="41">
        <v>3</v>
      </c>
      <c r="D234" s="41">
        <v>3</v>
      </c>
      <c r="E234" s="41">
        <v>3</v>
      </c>
      <c r="F234" s="41">
        <v>3</v>
      </c>
      <c r="G234" s="38"/>
      <c r="H234" s="39"/>
      <c r="I234" s="14"/>
      <c r="J234" s="1"/>
      <c r="K234" s="1"/>
      <c r="L234" s="1"/>
      <c r="M234" s="1"/>
      <c r="N234" s="1"/>
      <c r="O234" s="1"/>
      <c r="P234" s="1"/>
      <c r="Q234" s="1"/>
    </row>
    <row r="235" spans="1:17" s="2" customFormat="1" ht="15.75" x14ac:dyDescent="0.25">
      <c r="A235" s="101"/>
      <c r="B235" s="78"/>
      <c r="C235" s="26"/>
      <c r="D235" s="26"/>
      <c r="E235" s="26"/>
      <c r="F235" s="26"/>
      <c r="G235" s="27"/>
      <c r="H235" s="28"/>
      <c r="I235" s="14"/>
      <c r="J235" s="1"/>
      <c r="K235" s="1"/>
      <c r="L235" s="1"/>
      <c r="M235" s="1"/>
      <c r="N235" s="1"/>
      <c r="O235" s="1"/>
      <c r="P235" s="1"/>
      <c r="Q235" s="1"/>
    </row>
    <row r="236" spans="1:17" s="2" customFormat="1" ht="15.75" x14ac:dyDescent="0.25">
      <c r="A236" s="102" t="s">
        <v>150</v>
      </c>
      <c r="B236" s="69" t="s">
        <v>350</v>
      </c>
      <c r="C236" s="84"/>
      <c r="D236" s="84"/>
      <c r="E236" s="84"/>
      <c r="F236" s="84"/>
      <c r="G236" s="46"/>
      <c r="H236" s="49"/>
      <c r="I236" s="115"/>
      <c r="J236" s="1"/>
      <c r="K236" s="1"/>
      <c r="L236" s="1"/>
      <c r="M236" s="1"/>
      <c r="N236" s="1"/>
      <c r="O236" s="1"/>
      <c r="P236" s="1"/>
      <c r="Q236" s="1"/>
    </row>
    <row r="237" spans="1:17" s="2" customFormat="1" ht="15.75" x14ac:dyDescent="0.25">
      <c r="A237" s="100"/>
      <c r="B237" s="70" t="s">
        <v>351</v>
      </c>
      <c r="C237" s="19"/>
      <c r="D237" s="19"/>
      <c r="E237" s="19"/>
      <c r="F237" s="19"/>
      <c r="G237" s="20"/>
      <c r="H237" s="21"/>
      <c r="I237" s="35"/>
      <c r="J237" s="1"/>
      <c r="K237" s="1"/>
      <c r="L237" s="1"/>
      <c r="M237" s="1"/>
      <c r="N237" s="1"/>
      <c r="O237" s="1"/>
      <c r="P237" s="1"/>
      <c r="Q237" s="1"/>
    </row>
    <row r="238" spans="1:17" s="2" customFormat="1" ht="15.75" x14ac:dyDescent="0.25">
      <c r="A238" s="21">
        <v>15.1</v>
      </c>
      <c r="B238" s="22" t="s">
        <v>352</v>
      </c>
      <c r="C238" s="40" t="s">
        <v>26</v>
      </c>
      <c r="D238" s="40"/>
      <c r="E238" s="40"/>
      <c r="F238" s="40"/>
      <c r="G238" s="60" t="s">
        <v>2</v>
      </c>
      <c r="H238" s="60" t="s">
        <v>27</v>
      </c>
      <c r="I238" s="109"/>
      <c r="J238" s="1"/>
      <c r="K238" s="1"/>
      <c r="L238" s="1"/>
      <c r="M238" s="1"/>
      <c r="N238" s="1"/>
      <c r="O238" s="1"/>
      <c r="P238" s="1"/>
      <c r="Q238" s="1"/>
    </row>
    <row r="239" spans="1:17" s="2" customFormat="1" ht="15.75" x14ac:dyDescent="0.25">
      <c r="A239" s="100"/>
      <c r="B239" s="18"/>
      <c r="C239" s="19"/>
      <c r="D239" s="19"/>
      <c r="E239" s="19"/>
      <c r="F239" s="19"/>
      <c r="G239" s="20"/>
      <c r="H239" s="39"/>
      <c r="I239" s="42"/>
      <c r="J239" s="1"/>
      <c r="K239" s="1"/>
      <c r="L239" s="1"/>
      <c r="M239" s="1"/>
      <c r="N239" s="1"/>
      <c r="O239" s="1"/>
      <c r="P239" s="1"/>
      <c r="Q239" s="1"/>
    </row>
    <row r="240" spans="1:17" s="2" customFormat="1" ht="15.75" x14ac:dyDescent="0.25">
      <c r="A240" s="101"/>
      <c r="B240" s="18" t="s">
        <v>151</v>
      </c>
      <c r="C240" s="19"/>
      <c r="D240" s="19"/>
      <c r="E240" s="19"/>
      <c r="F240" s="19"/>
      <c r="G240" s="20"/>
      <c r="H240" s="39"/>
      <c r="I240" s="42"/>
      <c r="J240" s="1"/>
      <c r="K240" s="1"/>
      <c r="L240" s="1"/>
      <c r="M240" s="1"/>
      <c r="N240" s="1"/>
      <c r="O240" s="1"/>
      <c r="P240" s="1"/>
      <c r="Q240" s="1"/>
    </row>
    <row r="241" spans="1:17" s="2" customFormat="1" ht="15.75" x14ac:dyDescent="0.25">
      <c r="A241" s="101"/>
      <c r="B241" s="14" t="s">
        <v>152</v>
      </c>
      <c r="C241" s="15">
        <v>300</v>
      </c>
      <c r="D241" s="15">
        <v>500</v>
      </c>
      <c r="E241" s="15">
        <v>500</v>
      </c>
      <c r="F241" s="15">
        <v>500</v>
      </c>
      <c r="G241" s="38">
        <f t="shared" ref="G241:G246" si="16">+F241*$G$5</f>
        <v>65</v>
      </c>
      <c r="H241" s="39">
        <f t="shared" ref="H241:H246" si="17">+F241+G241</f>
        <v>565</v>
      </c>
      <c r="I241" s="14"/>
      <c r="J241" s="1"/>
      <c r="K241" s="1"/>
      <c r="L241" s="1"/>
      <c r="M241" s="1"/>
      <c r="N241" s="1"/>
      <c r="O241" s="1"/>
      <c r="P241" s="1"/>
      <c r="Q241" s="1"/>
    </row>
    <row r="242" spans="1:17" s="2" customFormat="1" ht="15.75" x14ac:dyDescent="0.25">
      <c r="A242" s="28"/>
      <c r="B242" s="14" t="s">
        <v>153</v>
      </c>
      <c r="C242" s="15">
        <v>200</v>
      </c>
      <c r="D242" s="15">
        <v>250</v>
      </c>
      <c r="E242" s="15">
        <v>250</v>
      </c>
      <c r="F242" s="15">
        <v>250</v>
      </c>
      <c r="G242" s="38">
        <f t="shared" si="16"/>
        <v>32.5</v>
      </c>
      <c r="H242" s="39">
        <f t="shared" si="17"/>
        <v>282.5</v>
      </c>
      <c r="I242" s="14"/>
      <c r="J242" s="1"/>
      <c r="K242" s="1"/>
      <c r="L242" s="1"/>
      <c r="M242" s="1"/>
      <c r="N242" s="1"/>
      <c r="O242" s="1"/>
      <c r="P242" s="1"/>
      <c r="Q242" s="1"/>
    </row>
    <row r="243" spans="1:17" s="2" customFormat="1" ht="15.75" x14ac:dyDescent="0.25">
      <c r="A243" s="28"/>
      <c r="B243" s="14" t="s">
        <v>154</v>
      </c>
      <c r="C243" s="15">
        <v>200</v>
      </c>
      <c r="D243" s="15">
        <v>250</v>
      </c>
      <c r="E243" s="15">
        <v>250</v>
      </c>
      <c r="F243" s="15">
        <v>250</v>
      </c>
      <c r="G243" s="38">
        <f t="shared" si="16"/>
        <v>32.5</v>
      </c>
      <c r="H243" s="39">
        <f t="shared" si="17"/>
        <v>282.5</v>
      </c>
      <c r="I243" s="14"/>
      <c r="J243" s="1"/>
      <c r="K243" s="1"/>
      <c r="L243" s="1"/>
      <c r="M243" s="1"/>
      <c r="N243" s="1"/>
      <c r="O243" s="1"/>
      <c r="P243" s="1"/>
      <c r="Q243" s="1"/>
    </row>
    <row r="244" spans="1:17" s="2" customFormat="1" ht="15.75" x14ac:dyDescent="0.25">
      <c r="A244" s="28"/>
      <c r="B244" s="14" t="s">
        <v>155</v>
      </c>
      <c r="C244" s="15">
        <v>500</v>
      </c>
      <c r="D244" s="15">
        <v>500</v>
      </c>
      <c r="E244" s="15">
        <v>500</v>
      </c>
      <c r="F244" s="15">
        <v>500</v>
      </c>
      <c r="G244" s="38">
        <f t="shared" si="16"/>
        <v>65</v>
      </c>
      <c r="H244" s="39">
        <f t="shared" si="17"/>
        <v>565</v>
      </c>
      <c r="I244" s="14"/>
      <c r="J244" s="1"/>
      <c r="K244" s="1"/>
      <c r="L244" s="1"/>
      <c r="M244" s="1"/>
      <c r="N244" s="1"/>
      <c r="O244" s="1"/>
      <c r="P244" s="1"/>
      <c r="Q244" s="1"/>
    </row>
    <row r="245" spans="1:17" s="2" customFormat="1" ht="15.75" x14ac:dyDescent="0.25">
      <c r="A245" s="28"/>
      <c r="B245" s="14" t="s">
        <v>156</v>
      </c>
      <c r="C245" s="15">
        <v>150</v>
      </c>
      <c r="D245" s="15">
        <v>175</v>
      </c>
      <c r="E245" s="15">
        <v>175</v>
      </c>
      <c r="F245" s="15">
        <v>175</v>
      </c>
      <c r="G245" s="38">
        <f t="shared" si="16"/>
        <v>22.75</v>
      </c>
      <c r="H245" s="39">
        <f t="shared" si="17"/>
        <v>197.75</v>
      </c>
      <c r="I245" s="116"/>
      <c r="J245" s="1"/>
      <c r="K245" s="1"/>
      <c r="L245" s="1"/>
      <c r="M245" s="1"/>
      <c r="N245" s="1"/>
      <c r="O245" s="1"/>
      <c r="P245" s="1"/>
      <c r="Q245" s="1"/>
    </row>
    <row r="246" spans="1:17" s="2" customFormat="1" ht="15.75" x14ac:dyDescent="0.25">
      <c r="A246" s="28"/>
      <c r="B246" s="14" t="s">
        <v>157</v>
      </c>
      <c r="C246" s="15">
        <v>150</v>
      </c>
      <c r="D246" s="15">
        <v>150</v>
      </c>
      <c r="E246" s="15">
        <v>150</v>
      </c>
      <c r="F246" s="15">
        <v>150</v>
      </c>
      <c r="G246" s="38">
        <f t="shared" si="16"/>
        <v>19.5</v>
      </c>
      <c r="H246" s="39">
        <f t="shared" si="17"/>
        <v>169.5</v>
      </c>
      <c r="I246" s="14"/>
      <c r="J246" s="1"/>
      <c r="K246" s="1"/>
      <c r="L246" s="1"/>
      <c r="M246" s="1"/>
      <c r="N246" s="1"/>
      <c r="O246" s="1"/>
      <c r="P246" s="1"/>
      <c r="Q246" s="1"/>
    </row>
    <row r="247" spans="1:17" s="2" customFormat="1" ht="15.75" x14ac:dyDescent="0.25">
      <c r="A247" s="28"/>
      <c r="B247" s="14"/>
      <c r="C247" s="15"/>
      <c r="D247" s="15"/>
      <c r="E247" s="15"/>
      <c r="F247" s="15"/>
      <c r="G247" s="38"/>
      <c r="H247" s="39"/>
      <c r="I247" s="116"/>
      <c r="J247" s="1"/>
      <c r="K247" s="1"/>
      <c r="L247" s="1"/>
      <c r="M247" s="1"/>
      <c r="N247" s="1"/>
      <c r="O247" s="1"/>
      <c r="P247" s="1"/>
      <c r="Q247" s="1"/>
    </row>
    <row r="248" spans="1:17" s="2" customFormat="1" ht="15.75" x14ac:dyDescent="0.25">
      <c r="A248" s="28"/>
      <c r="B248" s="18" t="s">
        <v>341</v>
      </c>
      <c r="C248" s="15"/>
      <c r="D248" s="15"/>
      <c r="E248" s="15"/>
      <c r="F248" s="15"/>
      <c r="G248" s="38"/>
      <c r="H248" s="39"/>
      <c r="I248" s="116"/>
      <c r="J248" s="1"/>
      <c r="K248" s="1"/>
      <c r="L248" s="1"/>
      <c r="M248" s="1"/>
      <c r="N248" s="1"/>
      <c r="O248" s="1"/>
      <c r="P248" s="1"/>
      <c r="Q248" s="1"/>
    </row>
    <row r="249" spans="1:17" s="2" customFormat="1" ht="15.75" x14ac:dyDescent="0.25">
      <c r="A249" s="28"/>
      <c r="B249" s="14" t="s">
        <v>343</v>
      </c>
      <c r="C249" s="15">
        <v>0</v>
      </c>
      <c r="D249" s="15">
        <v>300</v>
      </c>
      <c r="E249" s="15">
        <v>300</v>
      </c>
      <c r="F249" s="15">
        <v>300</v>
      </c>
      <c r="G249" s="38">
        <f>+F249*$G$5</f>
        <v>39</v>
      </c>
      <c r="H249" s="39">
        <f>+F249+G249</f>
        <v>339</v>
      </c>
      <c r="I249" s="116"/>
      <c r="J249" s="1"/>
      <c r="K249" s="1"/>
      <c r="L249" s="1"/>
      <c r="M249" s="1"/>
      <c r="N249" s="1"/>
      <c r="O249" s="1"/>
      <c r="P249" s="1"/>
      <c r="Q249" s="1"/>
    </row>
    <row r="250" spans="1:17" s="2" customFormat="1" ht="15.75" x14ac:dyDescent="0.25">
      <c r="A250" s="28"/>
      <c r="B250" s="14" t="s">
        <v>344</v>
      </c>
      <c r="C250" s="15">
        <v>0</v>
      </c>
      <c r="D250" s="15">
        <v>150</v>
      </c>
      <c r="E250" s="15">
        <v>150</v>
      </c>
      <c r="F250" s="15">
        <v>150</v>
      </c>
      <c r="G250" s="38">
        <f>+F250*$G$5</f>
        <v>19.5</v>
      </c>
      <c r="H250" s="39">
        <f>+F250+G250</f>
        <v>169.5</v>
      </c>
      <c r="I250" s="116"/>
      <c r="J250" s="1"/>
      <c r="K250" s="1"/>
      <c r="L250" s="1"/>
      <c r="M250" s="1"/>
      <c r="N250" s="1"/>
      <c r="O250" s="1"/>
      <c r="P250" s="1"/>
      <c r="Q250" s="1"/>
    </row>
    <row r="251" spans="1:17" s="2" customFormat="1" ht="15.75" x14ac:dyDescent="0.25">
      <c r="A251" s="28"/>
      <c r="B251" s="14" t="s">
        <v>342</v>
      </c>
      <c r="C251" s="15">
        <v>0</v>
      </c>
      <c r="D251" s="15">
        <v>150</v>
      </c>
      <c r="E251" s="15">
        <v>150</v>
      </c>
      <c r="F251" s="15">
        <v>150</v>
      </c>
      <c r="G251" s="38">
        <f>+F251*$G$5</f>
        <v>19.5</v>
      </c>
      <c r="H251" s="39">
        <f>+F251+G251</f>
        <v>169.5</v>
      </c>
      <c r="I251" s="116"/>
      <c r="J251" s="1"/>
      <c r="K251" s="1"/>
      <c r="L251" s="1"/>
      <c r="M251" s="1"/>
      <c r="N251" s="1"/>
      <c r="O251" s="1"/>
      <c r="P251" s="1"/>
      <c r="Q251" s="1"/>
    </row>
    <row r="252" spans="1:17" s="2" customFormat="1" ht="15.75" x14ac:dyDescent="0.25">
      <c r="A252" s="28"/>
      <c r="B252" s="14"/>
      <c r="C252" s="26"/>
      <c r="D252" s="26"/>
      <c r="E252" s="26"/>
      <c r="F252" s="26"/>
      <c r="G252" s="65"/>
      <c r="H252" s="48"/>
      <c r="I252" s="10"/>
      <c r="J252" s="1"/>
      <c r="K252" s="1"/>
      <c r="L252" s="1"/>
      <c r="M252" s="1"/>
      <c r="N252" s="1"/>
      <c r="O252" s="1"/>
      <c r="P252" s="1"/>
      <c r="Q252" s="1"/>
    </row>
    <row r="253" spans="1:17" s="2" customFormat="1" ht="15.75" x14ac:dyDescent="0.25">
      <c r="A253" s="103" t="s">
        <v>353</v>
      </c>
      <c r="B253" s="22" t="s">
        <v>412</v>
      </c>
      <c r="C253" s="40" t="s">
        <v>26</v>
      </c>
      <c r="D253" s="40"/>
      <c r="E253" s="40"/>
      <c r="F253" s="40"/>
      <c r="G253" s="60" t="s">
        <v>2</v>
      </c>
      <c r="H253" s="60" t="s">
        <v>27</v>
      </c>
      <c r="I253" s="85"/>
      <c r="J253" s="1"/>
      <c r="K253" s="1"/>
      <c r="L253" s="1"/>
      <c r="M253" s="1"/>
      <c r="N253" s="1"/>
      <c r="O253" s="1"/>
      <c r="P253" s="1"/>
      <c r="Q253" s="1"/>
    </row>
    <row r="254" spans="1:17" s="2" customFormat="1" ht="15.75" x14ac:dyDescent="0.25">
      <c r="A254" s="100"/>
      <c r="B254" s="18"/>
      <c r="C254" s="19"/>
      <c r="D254" s="19"/>
      <c r="E254" s="19"/>
      <c r="F254" s="19"/>
      <c r="G254" s="20"/>
      <c r="H254" s="65"/>
      <c r="I254" s="123" t="s">
        <v>411</v>
      </c>
      <c r="J254" s="1"/>
      <c r="K254" s="1"/>
      <c r="L254" s="1"/>
      <c r="M254" s="1"/>
      <c r="N254" s="1"/>
      <c r="O254" s="1"/>
      <c r="P254" s="1"/>
      <c r="Q254" s="1"/>
    </row>
    <row r="255" spans="1:17" s="2" customFormat="1" ht="15.75" x14ac:dyDescent="0.25">
      <c r="A255" s="103"/>
      <c r="B255" s="18" t="s">
        <v>224</v>
      </c>
      <c r="C255" s="19"/>
      <c r="D255" s="19"/>
      <c r="E255" s="19"/>
      <c r="F255" s="19"/>
      <c r="G255" s="20"/>
      <c r="H255" s="65"/>
      <c r="I255" s="86"/>
      <c r="J255" s="1"/>
      <c r="K255" s="1"/>
      <c r="L255" s="1"/>
      <c r="M255" s="1"/>
      <c r="N255" s="1"/>
      <c r="O255" s="1"/>
      <c r="P255" s="1"/>
      <c r="Q255" s="1"/>
    </row>
    <row r="256" spans="1:17" s="5" customFormat="1" ht="15.75" x14ac:dyDescent="0.25">
      <c r="A256" s="101"/>
      <c r="B256" s="9" t="s">
        <v>220</v>
      </c>
      <c r="C256" s="15">
        <v>25</v>
      </c>
      <c r="D256" s="15">
        <v>27.500000000000004</v>
      </c>
      <c r="E256" s="61" t="e">
        <f>#REF!*1.03</f>
        <v>#REF!</v>
      </c>
      <c r="F256" s="61">
        <f t="shared" ref="F256:F261" si="18">D256*1.03</f>
        <v>28.325000000000003</v>
      </c>
      <c r="G256" s="38">
        <f t="shared" ref="G256:G261" si="19">+F256*$G$5</f>
        <v>3.6822500000000007</v>
      </c>
      <c r="H256" s="39">
        <f t="shared" ref="H256:H261" si="20">+F256+G256</f>
        <v>32.007250000000006</v>
      </c>
      <c r="I256" s="14"/>
      <c r="J256" s="3"/>
      <c r="K256" s="1"/>
      <c r="L256" s="3"/>
      <c r="M256" s="3"/>
      <c r="N256" s="3"/>
      <c r="O256" s="3"/>
      <c r="P256" s="3"/>
      <c r="Q256" s="3"/>
    </row>
    <row r="257" spans="1:17" s="5" customFormat="1" ht="15.75" x14ac:dyDescent="0.25">
      <c r="A257" s="101"/>
      <c r="B257" s="9" t="s">
        <v>282</v>
      </c>
      <c r="C257" s="15">
        <v>75</v>
      </c>
      <c r="D257" s="15">
        <v>90</v>
      </c>
      <c r="E257" s="61" t="e">
        <f>#REF!*1.03</f>
        <v>#REF!</v>
      </c>
      <c r="F257" s="61">
        <f t="shared" si="18"/>
        <v>92.7</v>
      </c>
      <c r="G257" s="38">
        <f t="shared" si="19"/>
        <v>12.051</v>
      </c>
      <c r="H257" s="39">
        <f t="shared" si="20"/>
        <v>104.751</v>
      </c>
      <c r="I257" s="14"/>
      <c r="J257" s="3"/>
      <c r="K257" s="1"/>
      <c r="L257" s="3"/>
      <c r="M257" s="3"/>
      <c r="N257" s="3"/>
      <c r="O257" s="3"/>
      <c r="P257" s="3"/>
      <c r="Q257" s="3"/>
    </row>
    <row r="258" spans="1:17" s="5" customFormat="1" ht="15.75" x14ac:dyDescent="0.25">
      <c r="A258" s="101"/>
      <c r="B258" s="9" t="s">
        <v>384</v>
      </c>
      <c r="C258" s="15"/>
      <c r="D258" s="15">
        <v>150</v>
      </c>
      <c r="E258" s="61" t="e">
        <f>#REF!*1.03</f>
        <v>#REF!</v>
      </c>
      <c r="F258" s="61">
        <f t="shared" si="18"/>
        <v>154.5</v>
      </c>
      <c r="G258" s="38">
        <f t="shared" si="19"/>
        <v>20.085000000000001</v>
      </c>
      <c r="H258" s="39">
        <f t="shared" si="20"/>
        <v>174.58500000000001</v>
      </c>
      <c r="I258" s="14"/>
      <c r="J258" s="3"/>
      <c r="K258" s="1"/>
      <c r="L258" s="3"/>
      <c r="M258" s="3"/>
      <c r="N258" s="3"/>
      <c r="O258" s="3"/>
      <c r="P258" s="3"/>
      <c r="Q258" s="3"/>
    </row>
    <row r="259" spans="1:17" s="5" customFormat="1" ht="15.75" x14ac:dyDescent="0.25">
      <c r="A259" s="101"/>
      <c r="B259" s="9" t="s">
        <v>366</v>
      </c>
      <c r="C259" s="15">
        <v>150</v>
      </c>
      <c r="D259" s="15">
        <v>165</v>
      </c>
      <c r="E259" s="61" t="e">
        <f>#REF!*1.03</f>
        <v>#REF!</v>
      </c>
      <c r="F259" s="61">
        <f t="shared" si="18"/>
        <v>169.95000000000002</v>
      </c>
      <c r="G259" s="38">
        <f t="shared" si="19"/>
        <v>22.093500000000002</v>
      </c>
      <c r="H259" s="39">
        <f t="shared" si="20"/>
        <v>192.04350000000002</v>
      </c>
      <c r="I259" s="14"/>
      <c r="J259" s="3"/>
      <c r="K259" s="1"/>
      <c r="L259" s="3"/>
      <c r="M259" s="3"/>
      <c r="N259" s="3"/>
      <c r="O259" s="3"/>
      <c r="P259" s="3"/>
      <c r="Q259" s="3"/>
    </row>
    <row r="260" spans="1:17" s="5" customFormat="1" ht="15.75" x14ac:dyDescent="0.25">
      <c r="A260" s="101"/>
      <c r="B260" s="9" t="s">
        <v>371</v>
      </c>
      <c r="C260" s="15">
        <v>152</v>
      </c>
      <c r="D260" s="15">
        <v>167.20000000000002</v>
      </c>
      <c r="E260" s="61" t="e">
        <f>#REF!*1.03</f>
        <v>#REF!</v>
      </c>
      <c r="F260" s="61">
        <f t="shared" si="18"/>
        <v>172.21600000000001</v>
      </c>
      <c r="G260" s="38">
        <f t="shared" si="19"/>
        <v>22.388080000000002</v>
      </c>
      <c r="H260" s="39">
        <f t="shared" si="20"/>
        <v>194.60408000000001</v>
      </c>
      <c r="I260" s="14"/>
      <c r="J260" s="3"/>
      <c r="K260" s="1"/>
      <c r="L260" s="3"/>
      <c r="M260" s="3"/>
      <c r="N260" s="3"/>
      <c r="O260" s="3"/>
      <c r="P260" s="3"/>
      <c r="Q260" s="3"/>
    </row>
    <row r="261" spans="1:17" s="5" customFormat="1" ht="15.75" x14ac:dyDescent="0.25">
      <c r="A261" s="101"/>
      <c r="B261" s="124" t="s">
        <v>367</v>
      </c>
      <c r="C261" s="15"/>
      <c r="D261" s="15">
        <v>10</v>
      </c>
      <c r="E261" s="61" t="e">
        <f>#REF!*1.03</f>
        <v>#REF!</v>
      </c>
      <c r="F261" s="61">
        <f t="shared" si="18"/>
        <v>10.3</v>
      </c>
      <c r="G261" s="38">
        <f t="shared" si="19"/>
        <v>1.3390000000000002</v>
      </c>
      <c r="H261" s="39">
        <f t="shared" si="20"/>
        <v>11.639000000000001</v>
      </c>
      <c r="I261" s="14"/>
      <c r="J261" s="3"/>
      <c r="K261" s="1"/>
      <c r="L261" s="3"/>
      <c r="M261" s="3"/>
      <c r="N261" s="3"/>
      <c r="O261" s="3"/>
      <c r="P261" s="3"/>
      <c r="Q261" s="3"/>
    </row>
    <row r="262" spans="1:17" s="2" customFormat="1" ht="15.75" x14ac:dyDescent="0.25">
      <c r="A262" s="101"/>
      <c r="B262" s="14"/>
      <c r="C262" s="15"/>
      <c r="D262" s="15"/>
      <c r="E262" s="15"/>
      <c r="F262" s="15"/>
      <c r="G262" s="38"/>
      <c r="H262" s="39"/>
      <c r="I262" s="14"/>
      <c r="J262" s="1"/>
      <c r="K262" s="1"/>
      <c r="L262" s="1"/>
      <c r="M262" s="1"/>
      <c r="N262" s="1"/>
      <c r="O262" s="1"/>
      <c r="P262" s="1"/>
      <c r="Q262" s="1"/>
    </row>
    <row r="263" spans="1:17" s="2" customFormat="1" ht="15.75" x14ac:dyDescent="0.25">
      <c r="A263" s="101"/>
      <c r="B263" s="18" t="s">
        <v>221</v>
      </c>
      <c r="C263" s="15"/>
      <c r="D263" s="15"/>
      <c r="E263" s="15"/>
      <c r="F263" s="15"/>
      <c r="G263" s="65"/>
      <c r="H263" s="48"/>
      <c r="I263" s="14"/>
      <c r="J263" s="1"/>
      <c r="K263" s="1"/>
      <c r="L263" s="1"/>
      <c r="M263" s="1"/>
      <c r="N263" s="1"/>
      <c r="O263" s="1"/>
      <c r="P263" s="1"/>
      <c r="Q263" s="1"/>
    </row>
    <row r="264" spans="1:17" s="2" customFormat="1" ht="15.75" x14ac:dyDescent="0.25">
      <c r="A264" s="101"/>
      <c r="B264" s="9" t="s">
        <v>363</v>
      </c>
      <c r="C264" s="15">
        <v>250</v>
      </c>
      <c r="D264" s="15">
        <v>275</v>
      </c>
      <c r="E264" s="61" t="e">
        <f>#REF!*1.03</f>
        <v>#REF!</v>
      </c>
      <c r="F264" s="61">
        <f t="shared" ref="F264:F269" si="21">D264*1.03</f>
        <v>283.25</v>
      </c>
      <c r="G264" s="38">
        <f t="shared" ref="G264:G269" si="22">+F264*$G$5</f>
        <v>36.822499999999998</v>
      </c>
      <c r="H264" s="39">
        <f t="shared" ref="H264:H269" si="23">+F264+G264</f>
        <v>320.07249999999999</v>
      </c>
      <c r="I264" s="14"/>
      <c r="J264" s="1"/>
      <c r="K264" s="1"/>
      <c r="L264" s="1"/>
      <c r="M264" s="1"/>
      <c r="N264" s="1"/>
      <c r="O264" s="1"/>
      <c r="P264" s="1"/>
      <c r="Q264" s="1"/>
    </row>
    <row r="265" spans="1:17" s="2" customFormat="1" ht="15.75" x14ac:dyDescent="0.25">
      <c r="A265" s="101"/>
      <c r="B265" s="9" t="s">
        <v>364</v>
      </c>
      <c r="C265" s="15">
        <v>400</v>
      </c>
      <c r="D265" s="15">
        <v>440.00000000000006</v>
      </c>
      <c r="E265" s="61" t="e">
        <f>#REF!*1.03</f>
        <v>#REF!</v>
      </c>
      <c r="F265" s="61">
        <f t="shared" si="21"/>
        <v>453.20000000000005</v>
      </c>
      <c r="G265" s="38">
        <f t="shared" si="22"/>
        <v>58.916000000000011</v>
      </c>
      <c r="H265" s="39">
        <f t="shared" si="23"/>
        <v>512.1160000000001</v>
      </c>
      <c r="I265" s="14"/>
      <c r="J265" s="1"/>
      <c r="K265" s="1"/>
      <c r="L265" s="1"/>
      <c r="M265" s="1"/>
      <c r="N265" s="1"/>
      <c r="O265" s="1"/>
      <c r="P265" s="1"/>
      <c r="Q265" s="1"/>
    </row>
    <row r="266" spans="1:17" s="2" customFormat="1" ht="15.75" x14ac:dyDescent="0.25">
      <c r="A266" s="101"/>
      <c r="B266" s="9" t="s">
        <v>282</v>
      </c>
      <c r="C266" s="15">
        <v>125</v>
      </c>
      <c r="D266" s="15">
        <v>137.5</v>
      </c>
      <c r="E266" s="61" t="e">
        <f>#REF!*1.03</f>
        <v>#REF!</v>
      </c>
      <c r="F266" s="61">
        <f t="shared" si="21"/>
        <v>141.625</v>
      </c>
      <c r="G266" s="38">
        <f t="shared" si="22"/>
        <v>18.411249999999999</v>
      </c>
      <c r="H266" s="39">
        <f t="shared" si="23"/>
        <v>160.03625</v>
      </c>
      <c r="I266" s="14"/>
      <c r="J266" s="1"/>
      <c r="K266" s="1"/>
      <c r="L266" s="1"/>
      <c r="M266" s="1"/>
      <c r="N266" s="1"/>
      <c r="O266" s="1"/>
      <c r="P266" s="1"/>
      <c r="Q266" s="1"/>
    </row>
    <row r="267" spans="1:17" s="2" customFormat="1" ht="15.75" x14ac:dyDescent="0.25">
      <c r="A267" s="101"/>
      <c r="B267" s="9" t="s">
        <v>220</v>
      </c>
      <c r="C267" s="15">
        <v>45</v>
      </c>
      <c r="D267" s="15">
        <v>49.500000000000007</v>
      </c>
      <c r="E267" s="61" t="e">
        <f>#REF!*1.03</f>
        <v>#REF!</v>
      </c>
      <c r="F267" s="61">
        <f t="shared" si="21"/>
        <v>50.985000000000007</v>
      </c>
      <c r="G267" s="38">
        <f t="shared" si="22"/>
        <v>6.6280500000000009</v>
      </c>
      <c r="H267" s="39">
        <f t="shared" si="23"/>
        <v>57.613050000000008</v>
      </c>
      <c r="I267" s="14"/>
      <c r="J267" s="1"/>
      <c r="K267" s="1"/>
      <c r="L267" s="1"/>
      <c r="M267" s="1"/>
      <c r="N267" s="1"/>
      <c r="O267" s="1"/>
      <c r="P267" s="1"/>
      <c r="Q267" s="1"/>
    </row>
    <row r="268" spans="1:17" s="2" customFormat="1" ht="15.75" x14ac:dyDescent="0.25">
      <c r="A268" s="101"/>
      <c r="B268" s="9" t="s">
        <v>362</v>
      </c>
      <c r="C268" s="15">
        <v>50</v>
      </c>
      <c r="D268" s="15">
        <v>55.000000000000007</v>
      </c>
      <c r="E268" s="61" t="e">
        <f>#REF!*1.03</f>
        <v>#REF!</v>
      </c>
      <c r="F268" s="61">
        <f t="shared" si="21"/>
        <v>56.650000000000006</v>
      </c>
      <c r="G268" s="38">
        <f t="shared" si="22"/>
        <v>7.3645000000000014</v>
      </c>
      <c r="H268" s="39">
        <f t="shared" si="23"/>
        <v>64.014500000000012</v>
      </c>
      <c r="I268" s="14"/>
      <c r="J268" s="1"/>
      <c r="K268" s="1"/>
      <c r="L268" s="1"/>
      <c r="M268" s="1"/>
      <c r="N268" s="1"/>
      <c r="O268" s="1"/>
      <c r="P268" s="1"/>
      <c r="Q268" s="1"/>
    </row>
    <row r="269" spans="1:17" s="2" customFormat="1" ht="15.75" x14ac:dyDescent="0.25">
      <c r="A269" s="101"/>
      <c r="B269" s="9" t="s">
        <v>365</v>
      </c>
      <c r="C269" s="15">
        <v>75</v>
      </c>
      <c r="D269" s="15">
        <v>82.5</v>
      </c>
      <c r="E269" s="61" t="e">
        <f>#REF!*1.03</f>
        <v>#REF!</v>
      </c>
      <c r="F269" s="61">
        <f t="shared" si="21"/>
        <v>84.975000000000009</v>
      </c>
      <c r="G269" s="38">
        <f t="shared" si="22"/>
        <v>11.046750000000001</v>
      </c>
      <c r="H269" s="39">
        <f t="shared" si="23"/>
        <v>96.021750000000011</v>
      </c>
      <c r="I269" s="14"/>
      <c r="J269" s="1"/>
      <c r="K269" s="1"/>
      <c r="L269" s="1"/>
      <c r="M269" s="1"/>
      <c r="N269" s="1"/>
      <c r="O269" s="1"/>
      <c r="P269" s="1"/>
      <c r="Q269" s="1"/>
    </row>
    <row r="270" spans="1:17" s="2" customFormat="1" ht="15.75" x14ac:dyDescent="0.25">
      <c r="A270" s="101"/>
      <c r="B270" s="14"/>
      <c r="C270" s="15"/>
      <c r="D270" s="15"/>
      <c r="E270" s="15"/>
      <c r="F270" s="15"/>
      <c r="G270" s="38"/>
      <c r="H270" s="15"/>
      <c r="I270" s="14"/>
      <c r="J270" s="1"/>
      <c r="K270" s="1"/>
      <c r="L270" s="1"/>
      <c r="M270" s="1"/>
      <c r="N270" s="1"/>
      <c r="O270" s="1"/>
      <c r="P270" s="1"/>
      <c r="Q270" s="1"/>
    </row>
    <row r="271" spans="1:17" s="2" customFormat="1" ht="15.75" x14ac:dyDescent="0.25">
      <c r="A271" s="101"/>
      <c r="B271" s="18" t="s">
        <v>158</v>
      </c>
      <c r="C271" s="15"/>
      <c r="D271" s="15"/>
      <c r="E271" s="15"/>
      <c r="F271" s="15"/>
      <c r="G271" s="65"/>
      <c r="H271" s="48"/>
      <c r="I271" s="14"/>
      <c r="J271" s="1"/>
      <c r="K271" s="1"/>
      <c r="L271" s="1"/>
      <c r="M271" s="1"/>
      <c r="N271" s="1"/>
      <c r="O271" s="1"/>
      <c r="P271" s="1"/>
      <c r="Q271" s="1"/>
    </row>
    <row r="272" spans="1:17" s="2" customFormat="1" ht="15.75" x14ac:dyDescent="0.25">
      <c r="A272" s="101"/>
      <c r="B272" s="14" t="s">
        <v>160</v>
      </c>
      <c r="C272" s="15">
        <v>4.82</v>
      </c>
      <c r="D272" s="15">
        <v>5.3020000000000005</v>
      </c>
      <c r="E272" s="61" t="e">
        <f>#REF!*1.03</f>
        <v>#REF!</v>
      </c>
      <c r="F272" s="61">
        <f>D272*1.03</f>
        <v>5.4610600000000007</v>
      </c>
      <c r="G272" s="38">
        <f>+F272*$G$5</f>
        <v>0.70993780000000006</v>
      </c>
      <c r="H272" s="39">
        <f>+F272+G272</f>
        <v>6.1709978000000003</v>
      </c>
      <c r="I272" s="14"/>
      <c r="J272" s="1"/>
      <c r="K272" s="1"/>
      <c r="L272" s="1"/>
      <c r="M272" s="1"/>
      <c r="N272" s="1"/>
      <c r="O272" s="1"/>
      <c r="P272" s="1"/>
      <c r="Q272" s="1"/>
    </row>
    <row r="273" spans="1:17" s="2" customFormat="1" ht="15.75" x14ac:dyDescent="0.25">
      <c r="A273" s="101"/>
      <c r="B273" s="14" t="s">
        <v>159</v>
      </c>
      <c r="C273" s="15">
        <v>7.22</v>
      </c>
      <c r="D273" s="15">
        <v>10</v>
      </c>
      <c r="E273" s="61" t="e">
        <f>#REF!*1.03</f>
        <v>#REF!</v>
      </c>
      <c r="F273" s="61">
        <f>D273*1.03</f>
        <v>10.3</v>
      </c>
      <c r="G273" s="38">
        <f>+F273*$G$5</f>
        <v>1.3390000000000002</v>
      </c>
      <c r="H273" s="39">
        <f>+F273+G273</f>
        <v>11.639000000000001</v>
      </c>
      <c r="I273" s="14"/>
      <c r="J273" s="1"/>
      <c r="K273" s="1"/>
      <c r="L273" s="1"/>
      <c r="M273" s="1"/>
      <c r="N273" s="1"/>
      <c r="O273" s="1"/>
      <c r="P273" s="1"/>
      <c r="Q273" s="1"/>
    </row>
    <row r="274" spans="1:17" s="2" customFormat="1" ht="15.75" x14ac:dyDescent="0.25">
      <c r="A274" s="101"/>
      <c r="B274" s="14" t="s">
        <v>68</v>
      </c>
      <c r="C274" s="15"/>
      <c r="D274" s="15">
        <v>12.68</v>
      </c>
      <c r="E274" s="61" t="e">
        <f>#REF!*1.03</f>
        <v>#REF!</v>
      </c>
      <c r="F274" s="61">
        <f>D274*1.03</f>
        <v>13.0604</v>
      </c>
      <c r="G274" s="38">
        <f>+F274*$G$5</f>
        <v>1.6978519999999999</v>
      </c>
      <c r="H274" s="39">
        <f>+F274+G274</f>
        <v>14.758251999999999</v>
      </c>
      <c r="I274" s="14"/>
      <c r="J274" s="1"/>
      <c r="K274" s="1"/>
      <c r="L274" s="1"/>
      <c r="M274" s="1"/>
      <c r="N274" s="1"/>
      <c r="O274" s="1"/>
      <c r="P274" s="1"/>
      <c r="Q274" s="1"/>
    </row>
    <row r="275" spans="1:17" ht="15.75" x14ac:dyDescent="0.25">
      <c r="A275" s="107"/>
      <c r="B275" s="9" t="s">
        <v>417</v>
      </c>
      <c r="C275" s="41"/>
      <c r="D275" s="41"/>
      <c r="E275" s="41">
        <v>25</v>
      </c>
      <c r="F275" s="41">
        <v>25</v>
      </c>
      <c r="G275" s="38">
        <f>+F275*$G$5</f>
        <v>3.25</v>
      </c>
      <c r="H275" s="39">
        <f>+F275+G275</f>
        <v>28.25</v>
      </c>
      <c r="I275" s="117"/>
      <c r="K275" s="1"/>
    </row>
    <row r="276" spans="1:17" s="2" customFormat="1" ht="60.2" x14ac:dyDescent="0.25">
      <c r="A276" s="101"/>
      <c r="B276" s="141" t="s">
        <v>347</v>
      </c>
      <c r="C276" s="141"/>
      <c r="D276" s="141"/>
      <c r="E276" s="141"/>
      <c r="F276" s="141"/>
      <c r="G276" s="141"/>
      <c r="H276" s="39"/>
      <c r="I276" s="14"/>
      <c r="J276" s="1"/>
      <c r="K276" s="1"/>
      <c r="L276" s="1"/>
      <c r="M276" s="1"/>
      <c r="N276" s="1"/>
      <c r="O276" s="1"/>
      <c r="P276" s="1"/>
      <c r="Q276" s="1"/>
    </row>
    <row r="277" spans="1:17" s="2" customFormat="1" ht="15.75" x14ac:dyDescent="0.25">
      <c r="A277" s="100"/>
      <c r="B277" s="14"/>
      <c r="C277" s="14"/>
      <c r="D277" s="14"/>
      <c r="E277" s="26"/>
      <c r="F277" s="26"/>
      <c r="G277" s="20"/>
      <c r="H277" s="39"/>
      <c r="I277" s="14"/>
      <c r="J277" s="1"/>
      <c r="K277" s="1"/>
      <c r="L277" s="1"/>
      <c r="M277" s="1"/>
      <c r="N277" s="1"/>
      <c r="O277" s="1"/>
      <c r="P277" s="1"/>
      <c r="Q277" s="1"/>
    </row>
    <row r="278" spans="1:17" s="2" customFormat="1" ht="15.75" x14ac:dyDescent="0.25">
      <c r="A278" s="101"/>
      <c r="B278" s="18" t="s">
        <v>292</v>
      </c>
      <c r="C278" s="15"/>
      <c r="D278" s="15"/>
      <c r="E278" s="15"/>
      <c r="F278" s="15"/>
      <c r="G278" s="65"/>
      <c r="H278" s="48"/>
      <c r="I278" s="14"/>
      <c r="J278" s="1"/>
      <c r="K278" s="1"/>
      <c r="L278" s="1"/>
      <c r="M278" s="1"/>
      <c r="N278" s="1"/>
      <c r="O278" s="1"/>
      <c r="P278" s="1"/>
      <c r="Q278" s="1"/>
    </row>
    <row r="279" spans="1:17" s="2" customFormat="1" ht="15.75" x14ac:dyDescent="0.25">
      <c r="A279" s="101"/>
      <c r="B279" s="9" t="s">
        <v>285</v>
      </c>
      <c r="C279" s="15">
        <v>165</v>
      </c>
      <c r="D279" s="15">
        <v>170</v>
      </c>
      <c r="E279" s="61" t="e">
        <f>#REF!*1.03</f>
        <v>#REF!</v>
      </c>
      <c r="F279" s="61">
        <f>D279*1.03</f>
        <v>175.1</v>
      </c>
      <c r="G279" s="38">
        <f>+F279*$G$5</f>
        <v>22.763000000000002</v>
      </c>
      <c r="H279" s="39">
        <f>+F279+G279</f>
        <v>197.863</v>
      </c>
      <c r="I279" s="14"/>
      <c r="J279" s="1"/>
      <c r="K279" s="1"/>
      <c r="L279" s="1"/>
      <c r="M279" s="1"/>
      <c r="N279" s="1"/>
      <c r="O279" s="1"/>
      <c r="P279" s="1"/>
      <c r="Q279" s="1"/>
    </row>
    <row r="280" spans="1:17" s="2" customFormat="1" ht="15.75" x14ac:dyDescent="0.25">
      <c r="A280" s="101"/>
      <c r="B280" s="9" t="s">
        <v>284</v>
      </c>
      <c r="C280" s="15">
        <v>85</v>
      </c>
      <c r="D280" s="15">
        <v>90</v>
      </c>
      <c r="E280" s="61" t="e">
        <f>#REF!*1.03</f>
        <v>#REF!</v>
      </c>
      <c r="F280" s="61">
        <f>D280*1.03</f>
        <v>92.7</v>
      </c>
      <c r="G280" s="38">
        <f>+F280*$G$5</f>
        <v>12.051</v>
      </c>
      <c r="H280" s="39">
        <f>+F280+G280</f>
        <v>104.751</v>
      </c>
      <c r="I280" s="14"/>
      <c r="J280" s="1"/>
      <c r="K280" s="1"/>
      <c r="L280" s="1"/>
      <c r="M280" s="1"/>
      <c r="N280" s="1"/>
      <c r="O280" s="1"/>
      <c r="P280" s="1"/>
      <c r="Q280" s="1"/>
    </row>
    <row r="281" spans="1:17" s="2" customFormat="1" ht="15.75" x14ac:dyDescent="0.25">
      <c r="A281" s="101"/>
      <c r="B281" s="9" t="s">
        <v>369</v>
      </c>
      <c r="C281" s="15">
        <v>130</v>
      </c>
      <c r="D281" s="15">
        <v>135</v>
      </c>
      <c r="E281" s="61" t="e">
        <f>#REF!*1.03</f>
        <v>#REF!</v>
      </c>
      <c r="F281" s="61">
        <f>D281*1.03</f>
        <v>139.05000000000001</v>
      </c>
      <c r="G281" s="38">
        <f>+F281*$G$5</f>
        <v>18.076500000000003</v>
      </c>
      <c r="H281" s="39">
        <f>+F281+G281</f>
        <v>157.12650000000002</v>
      </c>
      <c r="I281" s="14"/>
      <c r="J281" s="1"/>
      <c r="K281" s="1"/>
      <c r="L281" s="1"/>
      <c r="M281" s="1"/>
      <c r="N281" s="1"/>
      <c r="O281" s="1"/>
      <c r="P281" s="1"/>
      <c r="Q281" s="1"/>
    </row>
    <row r="282" spans="1:17" s="2" customFormat="1" ht="15.75" x14ac:dyDescent="0.25">
      <c r="A282" s="101"/>
      <c r="B282" s="9" t="s">
        <v>370</v>
      </c>
      <c r="C282" s="15">
        <v>140</v>
      </c>
      <c r="D282" s="15">
        <v>145</v>
      </c>
      <c r="E282" s="61" t="e">
        <f>#REF!*1.03</f>
        <v>#REF!</v>
      </c>
      <c r="F282" s="61">
        <f>D282*1.03</f>
        <v>149.35</v>
      </c>
      <c r="G282" s="38">
        <f>+F282*$G$5</f>
        <v>19.415500000000002</v>
      </c>
      <c r="H282" s="39">
        <f>+F282+G282</f>
        <v>168.7655</v>
      </c>
      <c r="I282" s="14"/>
      <c r="J282" s="1"/>
      <c r="K282" s="1"/>
      <c r="L282" s="1"/>
      <c r="M282" s="1"/>
      <c r="N282" s="1"/>
      <c r="O282" s="1"/>
      <c r="P282" s="1"/>
      <c r="Q282" s="1"/>
    </row>
    <row r="283" spans="1:17" s="2" customFormat="1" ht="30" x14ac:dyDescent="0.25">
      <c r="A283" s="101"/>
      <c r="B283" s="125" t="s">
        <v>368</v>
      </c>
      <c r="C283" s="15" t="s">
        <v>222</v>
      </c>
      <c r="D283" s="15">
        <v>70</v>
      </c>
      <c r="E283" s="61" t="e">
        <f>#REF!*1.03</f>
        <v>#REF!</v>
      </c>
      <c r="F283" s="61">
        <f>D283*1.03</f>
        <v>72.100000000000009</v>
      </c>
      <c r="G283" s="38">
        <f>+F283*$G$5</f>
        <v>9.3730000000000011</v>
      </c>
      <c r="H283" s="39">
        <f>+F283+G283</f>
        <v>81.473000000000013</v>
      </c>
      <c r="I283" s="14"/>
      <c r="J283" s="1"/>
      <c r="K283" s="1"/>
      <c r="L283" s="1"/>
      <c r="M283" s="1"/>
      <c r="N283" s="1"/>
      <c r="O283" s="1"/>
      <c r="P283" s="1"/>
      <c r="Q283" s="1"/>
    </row>
    <row r="284" spans="1:17" s="2" customFormat="1" ht="15.75" x14ac:dyDescent="0.25">
      <c r="A284" s="101"/>
      <c r="B284" s="9"/>
      <c r="C284" s="15"/>
      <c r="D284" s="15"/>
      <c r="E284" s="15"/>
      <c r="F284" s="15"/>
      <c r="G284" s="41"/>
      <c r="H284" s="48"/>
      <c r="I284" s="14"/>
      <c r="J284" s="1"/>
      <c r="K284" s="1"/>
      <c r="L284" s="1"/>
      <c r="M284" s="1"/>
      <c r="N284" s="1"/>
      <c r="O284" s="1"/>
      <c r="P284" s="1"/>
      <c r="Q284" s="1"/>
    </row>
    <row r="285" spans="1:17" s="2" customFormat="1" ht="15.75" x14ac:dyDescent="0.25">
      <c r="A285" s="101"/>
      <c r="B285" s="18" t="s">
        <v>312</v>
      </c>
      <c r="C285" s="15"/>
      <c r="D285" s="15"/>
      <c r="E285" s="15"/>
      <c r="F285" s="15"/>
      <c r="G285" s="65"/>
      <c r="H285" s="48"/>
      <c r="I285" s="14"/>
      <c r="J285" s="1"/>
      <c r="K285" s="1"/>
      <c r="L285" s="1"/>
      <c r="M285" s="1"/>
      <c r="N285" s="1"/>
      <c r="O285" s="1"/>
      <c r="P285" s="1"/>
      <c r="Q285" s="1"/>
    </row>
    <row r="286" spans="1:17" s="2" customFormat="1" ht="15.75" x14ac:dyDescent="0.25">
      <c r="A286" s="101"/>
      <c r="B286" s="87" t="s">
        <v>286</v>
      </c>
      <c r="C286" s="15">
        <v>60</v>
      </c>
      <c r="D286" s="15">
        <v>66</v>
      </c>
      <c r="E286" s="61" t="e">
        <f>#REF!*1.03</f>
        <v>#REF!</v>
      </c>
      <c r="F286" s="61">
        <f>D286*1.03</f>
        <v>67.98</v>
      </c>
      <c r="G286" s="38">
        <f>+F286*$G$5</f>
        <v>8.8374000000000006</v>
      </c>
      <c r="H286" s="39">
        <f>+F286+G286</f>
        <v>76.817400000000006</v>
      </c>
      <c r="I286" s="14"/>
      <c r="J286" s="1"/>
      <c r="K286" s="1"/>
      <c r="L286" s="1"/>
      <c r="M286" s="1"/>
      <c r="N286" s="1"/>
      <c r="O286" s="1"/>
      <c r="P286" s="1"/>
      <c r="Q286" s="1"/>
    </row>
    <row r="287" spans="1:17" s="2" customFormat="1" ht="15.75" x14ac:dyDescent="0.25">
      <c r="A287" s="101"/>
      <c r="B287" s="87" t="s">
        <v>287</v>
      </c>
      <c r="C287" s="15">
        <v>50</v>
      </c>
      <c r="D287" s="15">
        <v>55.000000000000007</v>
      </c>
      <c r="E287" s="61" t="e">
        <f>#REF!*1.03</f>
        <v>#REF!</v>
      </c>
      <c r="F287" s="61">
        <f>D287*1.03</f>
        <v>56.650000000000006</v>
      </c>
      <c r="G287" s="38">
        <f>+F287*$G$5</f>
        <v>7.3645000000000014</v>
      </c>
      <c r="H287" s="39">
        <f>+F287+G287</f>
        <v>64.014500000000012</v>
      </c>
      <c r="I287" s="14"/>
      <c r="J287" s="1"/>
      <c r="K287" s="1"/>
      <c r="L287" s="1"/>
      <c r="M287" s="1"/>
      <c r="N287" s="1"/>
      <c r="O287" s="1"/>
      <c r="P287" s="1"/>
      <c r="Q287" s="1"/>
    </row>
    <row r="288" spans="1:17" s="2" customFormat="1" ht="15.75" x14ac:dyDescent="0.25">
      <c r="A288" s="101"/>
      <c r="B288" s="87" t="s">
        <v>288</v>
      </c>
      <c r="C288" s="15">
        <v>300</v>
      </c>
      <c r="D288" s="15">
        <v>330</v>
      </c>
      <c r="E288" s="61" t="e">
        <f>#REF!*1.03</f>
        <v>#REF!</v>
      </c>
      <c r="F288" s="61">
        <f>D288*1.03</f>
        <v>339.90000000000003</v>
      </c>
      <c r="G288" s="38">
        <f>+F288*$G$5</f>
        <v>44.187000000000005</v>
      </c>
      <c r="H288" s="39">
        <f>+F288+G288</f>
        <v>384.08700000000005</v>
      </c>
      <c r="I288" s="14"/>
      <c r="J288" s="1"/>
      <c r="K288" s="1"/>
      <c r="L288" s="1"/>
      <c r="M288" s="1"/>
      <c r="N288" s="1"/>
      <c r="O288" s="1"/>
      <c r="P288" s="1"/>
      <c r="Q288" s="1"/>
    </row>
    <row r="289" spans="1:17" s="2" customFormat="1" ht="15.75" x14ac:dyDescent="0.25">
      <c r="A289" s="101"/>
      <c r="B289" s="87" t="s">
        <v>289</v>
      </c>
      <c r="C289" s="15">
        <v>600</v>
      </c>
      <c r="D289" s="15">
        <v>660</v>
      </c>
      <c r="E289" s="61" t="e">
        <f>#REF!*1.03</f>
        <v>#REF!</v>
      </c>
      <c r="F289" s="61">
        <f>D289*1.03</f>
        <v>679.80000000000007</v>
      </c>
      <c r="G289" s="38">
        <f>+F289*$G$5</f>
        <v>88.374000000000009</v>
      </c>
      <c r="H289" s="39">
        <f>+F289+G289</f>
        <v>768.17400000000009</v>
      </c>
      <c r="I289" s="14"/>
      <c r="J289" s="1"/>
      <c r="K289" s="1"/>
      <c r="L289" s="1"/>
      <c r="M289" s="1"/>
      <c r="N289" s="1"/>
      <c r="O289" s="1"/>
      <c r="P289" s="1"/>
      <c r="Q289" s="1"/>
    </row>
    <row r="290" spans="1:17" s="2" customFormat="1" ht="15.75" x14ac:dyDescent="0.25">
      <c r="A290" s="101"/>
      <c r="B290" s="87" t="s">
        <v>290</v>
      </c>
      <c r="C290" s="15">
        <v>1000</v>
      </c>
      <c r="D290" s="15">
        <v>1100</v>
      </c>
      <c r="E290" s="61" t="e">
        <f>#REF!*1.03</f>
        <v>#REF!</v>
      </c>
      <c r="F290" s="61">
        <f>D290*1.03</f>
        <v>1133</v>
      </c>
      <c r="G290" s="38">
        <f>+F290*$G$5</f>
        <v>147.29</v>
      </c>
      <c r="H290" s="39">
        <f>+F290+G290</f>
        <v>1280.29</v>
      </c>
      <c r="I290" s="14"/>
      <c r="J290" s="1"/>
      <c r="K290" s="1"/>
      <c r="L290" s="1"/>
      <c r="M290" s="1"/>
      <c r="N290" s="1"/>
      <c r="O290" s="1"/>
      <c r="P290" s="1"/>
      <c r="Q290" s="1"/>
    </row>
    <row r="291" spans="1:17" s="2" customFormat="1" ht="15.75" x14ac:dyDescent="0.25">
      <c r="A291" s="100"/>
      <c r="B291" s="14"/>
      <c r="C291" s="26"/>
      <c r="D291" s="26"/>
      <c r="E291" s="26"/>
      <c r="F291" s="26"/>
      <c r="G291" s="65"/>
      <c r="H291" s="39"/>
      <c r="I291" s="14"/>
      <c r="J291" s="3"/>
      <c r="K291" s="1"/>
      <c r="L291" s="3"/>
      <c r="M291" s="3"/>
      <c r="N291" s="3"/>
      <c r="O291" s="3"/>
      <c r="P291" s="3"/>
      <c r="Q291" s="3"/>
    </row>
    <row r="292" spans="1:17" s="2" customFormat="1" ht="15.75" x14ac:dyDescent="0.25">
      <c r="A292" s="101"/>
      <c r="B292" s="18" t="s">
        <v>293</v>
      </c>
      <c r="C292" s="15" t="s">
        <v>26</v>
      </c>
      <c r="D292" s="15"/>
      <c r="E292" s="15"/>
      <c r="F292" s="15"/>
      <c r="G292" s="65" t="s">
        <v>2</v>
      </c>
      <c r="H292" s="48" t="s">
        <v>27</v>
      </c>
      <c r="I292" s="14"/>
      <c r="J292" s="1"/>
      <c r="K292" s="1"/>
      <c r="L292" s="1"/>
      <c r="M292" s="1"/>
      <c r="N292" s="1"/>
      <c r="O292" s="1"/>
      <c r="P292" s="1"/>
      <c r="Q292" s="1"/>
    </row>
    <row r="293" spans="1:17" s="2" customFormat="1" ht="15.75" x14ac:dyDescent="0.25">
      <c r="A293" s="103"/>
      <c r="B293" s="9" t="s">
        <v>220</v>
      </c>
      <c r="C293" s="15">
        <v>28.79</v>
      </c>
      <c r="D293" s="15">
        <v>27.5</v>
      </c>
      <c r="E293" s="61" t="e">
        <f>#REF!*1.03</f>
        <v>#REF!</v>
      </c>
      <c r="F293" s="61">
        <f>D293*1.03</f>
        <v>28.324999999999999</v>
      </c>
      <c r="G293" s="38">
        <f>+F293*$G$5</f>
        <v>3.6822500000000002</v>
      </c>
      <c r="H293" s="39">
        <f>+F293+G293</f>
        <v>32.007249999999999</v>
      </c>
      <c r="I293" s="116"/>
      <c r="J293" s="3"/>
      <c r="K293" s="1"/>
      <c r="L293" s="3"/>
      <c r="M293" s="3"/>
      <c r="N293" s="3"/>
      <c r="O293" s="3"/>
      <c r="P293" s="3"/>
      <c r="Q293" s="3"/>
    </row>
    <row r="294" spans="1:17" s="2" customFormat="1" ht="15.75" x14ac:dyDescent="0.25">
      <c r="A294" s="103"/>
      <c r="B294" s="124" t="s">
        <v>372</v>
      </c>
      <c r="C294" s="15"/>
      <c r="D294" s="15">
        <v>90</v>
      </c>
      <c r="E294" s="61" t="e">
        <f>#REF!*1.03</f>
        <v>#REF!</v>
      </c>
      <c r="F294" s="61">
        <f>D294*1.03</f>
        <v>92.7</v>
      </c>
      <c r="G294" s="38">
        <f>+F294*$G$5</f>
        <v>12.051</v>
      </c>
      <c r="H294" s="39">
        <f>+F294+G294</f>
        <v>104.751</v>
      </c>
      <c r="I294" s="116"/>
      <c r="J294" s="3"/>
      <c r="K294" s="1"/>
      <c r="L294" s="3"/>
      <c r="M294" s="3"/>
      <c r="N294" s="3"/>
      <c r="O294" s="3"/>
      <c r="P294" s="3"/>
      <c r="Q294" s="3"/>
    </row>
    <row r="295" spans="1:17" s="2" customFormat="1" ht="15.75" x14ac:dyDescent="0.25">
      <c r="A295" s="103"/>
      <c r="B295" s="9" t="s">
        <v>373</v>
      </c>
      <c r="C295" s="15"/>
      <c r="D295" s="15">
        <v>150</v>
      </c>
      <c r="E295" s="61" t="e">
        <f>#REF!*1.03</f>
        <v>#REF!</v>
      </c>
      <c r="F295" s="61">
        <f>D295*1.03</f>
        <v>154.5</v>
      </c>
      <c r="G295" s="38">
        <f>+F295*$G$5</f>
        <v>20.085000000000001</v>
      </c>
      <c r="H295" s="39">
        <f>+F295+G295</f>
        <v>174.58500000000001</v>
      </c>
      <c r="I295" s="116"/>
      <c r="J295" s="3"/>
      <c r="K295" s="1"/>
      <c r="L295" s="3"/>
      <c r="M295" s="3"/>
      <c r="N295" s="3"/>
      <c r="O295" s="3"/>
      <c r="P295" s="3"/>
      <c r="Q295" s="3"/>
    </row>
    <row r="296" spans="1:17" s="2" customFormat="1" ht="15.75" x14ac:dyDescent="0.25">
      <c r="A296" s="103"/>
      <c r="B296" s="9" t="s">
        <v>382</v>
      </c>
      <c r="C296" s="15"/>
      <c r="D296" s="15">
        <v>10</v>
      </c>
      <c r="E296" s="61" t="e">
        <f>#REF!*1.03</f>
        <v>#REF!</v>
      </c>
      <c r="F296" s="61">
        <f>D296*1.03</f>
        <v>10.3</v>
      </c>
      <c r="G296" s="38">
        <f>+F296*$G$5</f>
        <v>1.3390000000000002</v>
      </c>
      <c r="H296" s="39">
        <f>+F296+G296</f>
        <v>11.639000000000001</v>
      </c>
      <c r="I296" s="116"/>
      <c r="J296" s="3"/>
      <c r="K296" s="1"/>
      <c r="L296" s="3"/>
      <c r="M296" s="3"/>
      <c r="N296" s="3"/>
      <c r="O296" s="3"/>
      <c r="P296" s="3"/>
      <c r="Q296" s="3"/>
    </row>
    <row r="297" spans="1:17" s="2" customFormat="1" ht="15.75" x14ac:dyDescent="0.25">
      <c r="A297" s="101"/>
      <c r="B297" s="18"/>
      <c r="C297" s="41"/>
      <c r="D297" s="41"/>
      <c r="E297" s="41"/>
      <c r="F297" s="41"/>
      <c r="G297" s="38"/>
      <c r="H297" s="39"/>
      <c r="I297" s="14"/>
      <c r="J297" s="1"/>
      <c r="K297" s="1"/>
      <c r="L297" s="1"/>
      <c r="M297" s="1"/>
      <c r="N297" s="1"/>
      <c r="O297" s="1"/>
      <c r="P297" s="1"/>
      <c r="Q297" s="1"/>
    </row>
    <row r="298" spans="1:17" s="2" customFormat="1" ht="15.75" x14ac:dyDescent="0.25">
      <c r="A298" s="103" t="s">
        <v>354</v>
      </c>
      <c r="B298" s="22" t="s">
        <v>413</v>
      </c>
      <c r="C298" s="40" t="s">
        <v>26</v>
      </c>
      <c r="D298" s="40"/>
      <c r="E298" s="40"/>
      <c r="F298" s="40"/>
      <c r="G298" s="60" t="s">
        <v>2</v>
      </c>
      <c r="H298" s="60" t="s">
        <v>27</v>
      </c>
      <c r="I298" s="68"/>
      <c r="J298" s="1"/>
      <c r="K298" s="1"/>
      <c r="L298" s="1"/>
      <c r="M298" s="1"/>
      <c r="N298" s="1"/>
      <c r="O298" s="1"/>
      <c r="P298" s="1"/>
      <c r="Q298" s="1"/>
    </row>
    <row r="299" spans="1:17" s="2" customFormat="1" ht="15.75" x14ac:dyDescent="0.25">
      <c r="A299" s="100"/>
      <c r="B299" s="18"/>
      <c r="C299" s="15"/>
      <c r="D299" s="15"/>
      <c r="E299" s="15"/>
      <c r="F299" s="15"/>
      <c r="G299" s="38"/>
      <c r="H299" s="28"/>
      <c r="I299" s="123" t="s">
        <v>411</v>
      </c>
      <c r="J299" s="1"/>
      <c r="K299" s="1"/>
      <c r="L299" s="1"/>
      <c r="M299" s="1"/>
      <c r="N299" s="1"/>
      <c r="O299" s="1"/>
      <c r="P299" s="1"/>
      <c r="Q299" s="1"/>
    </row>
    <row r="300" spans="1:17" s="2" customFormat="1" ht="15.75" x14ac:dyDescent="0.25">
      <c r="A300" s="101"/>
      <c r="B300" s="18" t="s">
        <v>225</v>
      </c>
      <c r="C300" s="15"/>
      <c r="D300" s="15"/>
      <c r="E300" s="15"/>
      <c r="F300" s="15"/>
      <c r="G300" s="38"/>
      <c r="H300" s="48"/>
      <c r="I300" s="14"/>
      <c r="J300" s="1"/>
      <c r="K300" s="1"/>
      <c r="L300" s="1"/>
      <c r="M300" s="1"/>
      <c r="N300" s="1"/>
      <c r="O300" s="1"/>
      <c r="P300" s="1"/>
      <c r="Q300" s="1"/>
    </row>
    <row r="301" spans="1:17" s="2" customFormat="1" ht="15.75" x14ac:dyDescent="0.25">
      <c r="A301" s="101"/>
      <c r="B301" s="9" t="s">
        <v>220</v>
      </c>
      <c r="C301" s="15">
        <v>25</v>
      </c>
      <c r="D301" s="15">
        <v>27.500000000000004</v>
      </c>
      <c r="E301" s="61" t="e">
        <f>#REF!*1.03</f>
        <v>#REF!</v>
      </c>
      <c r="F301" s="61">
        <f>D301*1.03</f>
        <v>28.325000000000003</v>
      </c>
      <c r="G301" s="38">
        <f>+F301*$G$5</f>
        <v>3.6822500000000007</v>
      </c>
      <c r="H301" s="39">
        <f>+F301+G301</f>
        <v>32.007250000000006</v>
      </c>
      <c r="I301" s="14"/>
      <c r="J301" s="1"/>
      <c r="K301" s="1"/>
      <c r="L301" s="1"/>
      <c r="M301" s="1"/>
      <c r="N301" s="1"/>
      <c r="O301" s="1"/>
      <c r="P301" s="1"/>
      <c r="Q301" s="1"/>
    </row>
    <row r="302" spans="1:17" s="2" customFormat="1" ht="15.75" x14ac:dyDescent="0.25">
      <c r="A302" s="101"/>
      <c r="B302" s="9" t="s">
        <v>282</v>
      </c>
      <c r="C302" s="15">
        <v>75</v>
      </c>
      <c r="D302" s="15">
        <v>90</v>
      </c>
      <c r="E302" s="61" t="e">
        <f>#REF!*1.03</f>
        <v>#REF!</v>
      </c>
      <c r="F302" s="61">
        <f>D302*1.03</f>
        <v>92.7</v>
      </c>
      <c r="G302" s="38">
        <f>+F302*$G$5</f>
        <v>12.051</v>
      </c>
      <c r="H302" s="39">
        <f>+F302+G302</f>
        <v>104.751</v>
      </c>
      <c r="I302" s="14"/>
      <c r="J302" s="1"/>
      <c r="K302" s="1"/>
      <c r="L302" s="1"/>
      <c r="M302" s="1"/>
      <c r="N302" s="1"/>
      <c r="O302" s="1"/>
      <c r="P302" s="1"/>
      <c r="Q302" s="1"/>
    </row>
    <row r="303" spans="1:17" s="2" customFormat="1" ht="15.75" x14ac:dyDescent="0.25">
      <c r="A303" s="101"/>
      <c r="B303" s="9" t="s">
        <v>374</v>
      </c>
      <c r="C303" s="15">
        <v>150</v>
      </c>
      <c r="D303" s="15">
        <v>150</v>
      </c>
      <c r="E303" s="61" t="e">
        <f>#REF!*1.03</f>
        <v>#REF!</v>
      </c>
      <c r="F303" s="61">
        <f>D303*1.03</f>
        <v>154.5</v>
      </c>
      <c r="G303" s="38">
        <f>+F303*$G$5</f>
        <v>20.085000000000001</v>
      </c>
      <c r="H303" s="39">
        <f>+F303+G303</f>
        <v>174.58500000000001</v>
      </c>
      <c r="I303" s="14"/>
      <c r="J303" s="1"/>
      <c r="K303" s="1"/>
      <c r="L303" s="1"/>
      <c r="M303" s="1"/>
      <c r="N303" s="1"/>
      <c r="O303" s="1"/>
      <c r="P303" s="1"/>
      <c r="Q303" s="1"/>
    </row>
    <row r="304" spans="1:17" s="2" customFormat="1" ht="15.75" x14ac:dyDescent="0.25">
      <c r="A304" s="101"/>
      <c r="B304" s="9" t="s">
        <v>375</v>
      </c>
      <c r="C304" s="15">
        <v>200</v>
      </c>
      <c r="D304" s="15">
        <v>165</v>
      </c>
      <c r="E304" s="61" t="e">
        <f>#REF!*1.03</f>
        <v>#REF!</v>
      </c>
      <c r="F304" s="61">
        <f>D304*1.03</f>
        <v>169.95000000000002</v>
      </c>
      <c r="G304" s="38">
        <f>+F304*$G$5</f>
        <v>22.093500000000002</v>
      </c>
      <c r="H304" s="39">
        <f>+F304+G304</f>
        <v>192.04350000000002</v>
      </c>
      <c r="I304" s="14"/>
      <c r="J304" s="1"/>
      <c r="K304" s="1"/>
      <c r="L304" s="1"/>
      <c r="M304" s="1"/>
      <c r="N304" s="1"/>
      <c r="O304" s="1"/>
      <c r="P304" s="1"/>
      <c r="Q304" s="1"/>
    </row>
    <row r="305" spans="1:17" s="2" customFormat="1" ht="15.75" x14ac:dyDescent="0.25">
      <c r="A305" s="101"/>
      <c r="B305" s="9" t="s">
        <v>283</v>
      </c>
      <c r="C305" s="15">
        <v>50</v>
      </c>
      <c r="D305" s="15">
        <v>55.000000000000007</v>
      </c>
      <c r="E305" s="61" t="e">
        <f>#REF!*1.03</f>
        <v>#REF!</v>
      </c>
      <c r="F305" s="61">
        <f>D305*1.03</f>
        <v>56.650000000000006</v>
      </c>
      <c r="G305" s="38">
        <f>+F305*$G$5</f>
        <v>7.3645000000000014</v>
      </c>
      <c r="H305" s="39">
        <f>+F305+G305</f>
        <v>64.014500000000012</v>
      </c>
      <c r="I305" s="14"/>
      <c r="J305" s="1"/>
      <c r="K305" s="1"/>
      <c r="L305" s="1"/>
      <c r="M305" s="1"/>
      <c r="N305" s="1"/>
      <c r="O305" s="1"/>
      <c r="P305" s="1"/>
      <c r="Q305" s="1"/>
    </row>
    <row r="306" spans="1:17" s="2" customFormat="1" ht="15.75" x14ac:dyDescent="0.25">
      <c r="A306" s="103"/>
      <c r="B306" s="18" t="s">
        <v>158</v>
      </c>
      <c r="C306" s="15"/>
      <c r="D306" s="15"/>
      <c r="E306" s="15"/>
      <c r="F306" s="15"/>
      <c r="G306" s="38"/>
      <c r="H306" s="48"/>
      <c r="I306" s="86"/>
      <c r="J306" s="1"/>
      <c r="K306" s="1"/>
      <c r="L306" s="1"/>
      <c r="M306" s="1"/>
      <c r="N306" s="1"/>
      <c r="O306" s="1"/>
      <c r="P306" s="1"/>
      <c r="Q306" s="1"/>
    </row>
    <row r="307" spans="1:17" s="2" customFormat="1" ht="15.75" x14ac:dyDescent="0.25">
      <c r="A307" s="101"/>
      <c r="B307" s="14" t="s">
        <v>160</v>
      </c>
      <c r="C307" s="15">
        <v>4.82</v>
      </c>
      <c r="D307" s="15">
        <v>5.3020000000000005</v>
      </c>
      <c r="E307" s="61" t="e">
        <f>#REF!*1.03</f>
        <v>#REF!</v>
      </c>
      <c r="F307" s="61">
        <f>D307*1.03</f>
        <v>5.4610600000000007</v>
      </c>
      <c r="G307" s="38">
        <f>+F307*$G$5</f>
        <v>0.70993780000000006</v>
      </c>
      <c r="H307" s="39">
        <f>+F307+G307</f>
        <v>6.1709978000000003</v>
      </c>
      <c r="I307" s="9"/>
      <c r="J307" s="3"/>
      <c r="K307" s="1"/>
      <c r="L307" s="3"/>
      <c r="M307" s="3"/>
      <c r="N307" s="3"/>
      <c r="O307" s="3"/>
      <c r="P307" s="3"/>
      <c r="Q307" s="3"/>
    </row>
    <row r="308" spans="1:17" s="2" customFormat="1" ht="15.75" x14ac:dyDescent="0.25">
      <c r="A308" s="101"/>
      <c r="B308" s="14" t="s">
        <v>159</v>
      </c>
      <c r="C308" s="15">
        <v>7.22</v>
      </c>
      <c r="D308" s="15">
        <v>10</v>
      </c>
      <c r="E308" s="61" t="e">
        <f>#REF!*1.03</f>
        <v>#REF!</v>
      </c>
      <c r="F308" s="61">
        <f>D308*1.03</f>
        <v>10.3</v>
      </c>
      <c r="G308" s="38">
        <f>+F308*$G$5</f>
        <v>1.3390000000000002</v>
      </c>
      <c r="H308" s="39">
        <f>+F308+G308</f>
        <v>11.639000000000001</v>
      </c>
      <c r="I308" s="86"/>
      <c r="J308" s="1"/>
      <c r="K308" s="1"/>
      <c r="L308" s="1"/>
      <c r="M308" s="1"/>
      <c r="N308" s="1"/>
      <c r="O308" s="1"/>
      <c r="P308" s="1"/>
      <c r="Q308" s="1"/>
    </row>
    <row r="309" spans="1:17" s="2" customFormat="1" ht="15.75" x14ac:dyDescent="0.25">
      <c r="A309" s="101"/>
      <c r="B309" s="14" t="s">
        <v>68</v>
      </c>
      <c r="C309" s="15"/>
      <c r="D309" s="15">
        <v>12.68</v>
      </c>
      <c r="E309" s="61" t="e">
        <f>#REF!*1.03</f>
        <v>#REF!</v>
      </c>
      <c r="F309" s="61">
        <f>D309*1.03</f>
        <v>13.0604</v>
      </c>
      <c r="G309" s="38">
        <f>+F309*$G$5</f>
        <v>1.6978519999999999</v>
      </c>
      <c r="H309" s="39">
        <f>+F309+G309</f>
        <v>14.758251999999999</v>
      </c>
      <c r="I309" s="14"/>
      <c r="J309" s="1"/>
      <c r="K309" s="1"/>
      <c r="L309" s="1"/>
      <c r="M309" s="1"/>
      <c r="N309" s="1"/>
      <c r="O309" s="1"/>
      <c r="P309" s="1"/>
      <c r="Q309" s="1"/>
    </row>
    <row r="310" spans="1:17" s="2" customFormat="1" ht="15.75" x14ac:dyDescent="0.25">
      <c r="A310" s="103"/>
      <c r="B310" s="14" t="s">
        <v>223</v>
      </c>
      <c r="C310" s="15"/>
      <c r="D310" s="15"/>
      <c r="E310" s="15"/>
      <c r="F310" s="15"/>
      <c r="G310" s="38"/>
      <c r="H310" s="52"/>
      <c r="I310" s="88"/>
      <c r="J310" s="1"/>
      <c r="K310" s="1"/>
      <c r="L310" s="1"/>
      <c r="M310" s="1"/>
      <c r="N310" s="1"/>
      <c r="O310" s="1"/>
      <c r="P310" s="1"/>
      <c r="Q310" s="1"/>
    </row>
    <row r="311" spans="1:17" s="2" customFormat="1" ht="16.350000000000001" x14ac:dyDescent="0.3">
      <c r="A311" s="100"/>
      <c r="B311" s="14"/>
      <c r="C311" s="14"/>
      <c r="D311" s="14"/>
      <c r="E311" s="26"/>
      <c r="F311" s="26"/>
      <c r="G311" s="89"/>
      <c r="H311" s="39"/>
      <c r="I311" s="14"/>
      <c r="J311" s="3"/>
      <c r="K311" s="1"/>
      <c r="L311" s="3"/>
      <c r="M311" s="3"/>
      <c r="N311" s="3"/>
      <c r="O311" s="3"/>
      <c r="P311" s="3"/>
      <c r="Q311" s="3"/>
    </row>
    <row r="312" spans="1:17" s="2" customFormat="1" ht="16.350000000000001" x14ac:dyDescent="0.3">
      <c r="A312" s="101"/>
      <c r="B312" s="18" t="s">
        <v>226</v>
      </c>
      <c r="C312" s="19"/>
      <c r="D312" s="19"/>
      <c r="E312" s="19"/>
      <c r="F312" s="19"/>
      <c r="G312" s="20"/>
      <c r="H312" s="38"/>
      <c r="I312" s="9"/>
      <c r="J312" s="1"/>
      <c r="K312" s="1"/>
      <c r="L312" s="1"/>
      <c r="M312" s="1"/>
      <c r="N312" s="1"/>
      <c r="O312" s="1"/>
      <c r="P312" s="1"/>
      <c r="Q312" s="1"/>
    </row>
    <row r="313" spans="1:17" s="2" customFormat="1" ht="16.350000000000001" x14ac:dyDescent="0.3">
      <c r="A313" s="103"/>
      <c r="B313" s="9" t="s">
        <v>285</v>
      </c>
      <c r="C313" s="15">
        <v>145</v>
      </c>
      <c r="D313" s="15">
        <v>150</v>
      </c>
      <c r="E313" s="61" t="e">
        <f>#REF!*1.03</f>
        <v>#REF!</v>
      </c>
      <c r="F313" s="61">
        <f>D313*1.03</f>
        <v>154.5</v>
      </c>
      <c r="G313" s="38">
        <f>+F313*$G$5</f>
        <v>20.085000000000001</v>
      </c>
      <c r="H313" s="39">
        <f>+F313+G313</f>
        <v>174.58500000000001</v>
      </c>
      <c r="I313" s="14"/>
      <c r="J313" s="3"/>
      <c r="K313" s="1"/>
      <c r="L313" s="3"/>
      <c r="M313" s="3"/>
      <c r="N313" s="3"/>
      <c r="O313" s="3"/>
      <c r="P313" s="3"/>
      <c r="Q313" s="3"/>
    </row>
    <row r="314" spans="1:17" s="2" customFormat="1" ht="16.350000000000001" x14ac:dyDescent="0.3">
      <c r="A314" s="103"/>
      <c r="B314" s="9" t="s">
        <v>380</v>
      </c>
      <c r="C314" s="15">
        <v>75</v>
      </c>
      <c r="D314" s="15">
        <v>80</v>
      </c>
      <c r="E314" s="61" t="e">
        <f>#REF!*1.03</f>
        <v>#REF!</v>
      </c>
      <c r="F314" s="61">
        <f>D314*1.03</f>
        <v>82.4</v>
      </c>
      <c r="G314" s="38">
        <f>+F314*$G$5</f>
        <v>10.712000000000002</v>
      </c>
      <c r="H314" s="39">
        <f>+F314+G314</f>
        <v>93.112000000000009</v>
      </c>
      <c r="I314" s="9"/>
      <c r="J314" s="1"/>
      <c r="K314" s="1"/>
      <c r="L314" s="1"/>
      <c r="M314" s="1"/>
      <c r="N314" s="1"/>
      <c r="O314" s="1"/>
      <c r="P314" s="1"/>
      <c r="Q314" s="1"/>
    </row>
    <row r="315" spans="1:17" ht="15.75" x14ac:dyDescent="0.25">
      <c r="A315" s="103"/>
      <c r="B315" s="9" t="s">
        <v>369</v>
      </c>
      <c r="C315" s="15">
        <v>110</v>
      </c>
      <c r="D315" s="15">
        <v>115</v>
      </c>
      <c r="E315" s="61" t="e">
        <f>#REF!*1.03</f>
        <v>#REF!</v>
      </c>
      <c r="F315" s="61">
        <f>D315*1.03</f>
        <v>118.45</v>
      </c>
      <c r="G315" s="38">
        <f>+F315*$G$5</f>
        <v>15.3985</v>
      </c>
      <c r="H315" s="39">
        <f>+F315+G315</f>
        <v>133.8485</v>
      </c>
      <c r="I315" s="117"/>
      <c r="K315" s="1"/>
    </row>
    <row r="316" spans="1:17" ht="15.75" x14ac:dyDescent="0.25">
      <c r="A316" s="103"/>
      <c r="B316" s="9" t="s">
        <v>370</v>
      </c>
      <c r="C316" s="15">
        <v>120</v>
      </c>
      <c r="D316" s="15">
        <v>125</v>
      </c>
      <c r="E316" s="61" t="e">
        <f>#REF!*1.03</f>
        <v>#REF!</v>
      </c>
      <c r="F316" s="61">
        <f>D316*1.03</f>
        <v>128.75</v>
      </c>
      <c r="G316" s="38">
        <f>+F316*$G$5</f>
        <v>16.737500000000001</v>
      </c>
      <c r="H316" s="39">
        <f>+F316+G316</f>
        <v>145.48750000000001</v>
      </c>
      <c r="I316" s="117"/>
      <c r="K316" s="1"/>
    </row>
    <row r="317" spans="1:17" ht="15.75" x14ac:dyDescent="0.25">
      <c r="A317" s="103"/>
      <c r="B317" s="9" t="s">
        <v>381</v>
      </c>
      <c r="C317" s="15">
        <v>108</v>
      </c>
      <c r="D317" s="15">
        <v>70</v>
      </c>
      <c r="E317" s="61" t="e">
        <f>#REF!*1.03</f>
        <v>#REF!</v>
      </c>
      <c r="F317" s="61">
        <f>D317*1.03</f>
        <v>72.100000000000009</v>
      </c>
      <c r="G317" s="38">
        <f>+F317*$G$5</f>
        <v>9.3730000000000011</v>
      </c>
      <c r="H317" s="39">
        <f>+F317+G317</f>
        <v>81.473000000000013</v>
      </c>
      <c r="I317" s="117"/>
      <c r="K317" s="1"/>
    </row>
    <row r="318" spans="1:17" ht="15.75" x14ac:dyDescent="0.25">
      <c r="A318" s="107"/>
      <c r="B318" s="9"/>
      <c r="C318" s="15"/>
      <c r="D318" s="15"/>
      <c r="E318" s="15"/>
      <c r="F318" s="15"/>
      <c r="G318" s="41"/>
      <c r="H318" s="90"/>
      <c r="I318" s="118"/>
      <c r="K318" s="1"/>
    </row>
    <row r="319" spans="1:17" s="2" customFormat="1" ht="16.350000000000001" x14ac:dyDescent="0.3">
      <c r="A319" s="101"/>
      <c r="B319" s="18" t="s">
        <v>311</v>
      </c>
      <c r="C319" s="15"/>
      <c r="D319" s="15"/>
      <c r="E319" s="15"/>
      <c r="F319" s="15"/>
      <c r="G319" s="38"/>
      <c r="H319" s="48"/>
      <c r="I319" s="14"/>
      <c r="J319" s="1"/>
      <c r="K319" s="1"/>
      <c r="L319" s="1"/>
      <c r="M319" s="1"/>
      <c r="N319" s="1"/>
      <c r="O319" s="1"/>
      <c r="P319" s="1"/>
      <c r="Q319" s="1"/>
    </row>
    <row r="320" spans="1:17" ht="15.75" x14ac:dyDescent="0.25">
      <c r="A320" s="107"/>
      <c r="B320" s="87" t="s">
        <v>286</v>
      </c>
      <c r="C320" s="15">
        <v>60</v>
      </c>
      <c r="D320" s="15">
        <v>66</v>
      </c>
      <c r="E320" s="61" t="e">
        <f>#REF!*1.03</f>
        <v>#REF!</v>
      </c>
      <c r="F320" s="61">
        <f>D320*1.03</f>
        <v>67.98</v>
      </c>
      <c r="G320" s="38">
        <f>+F320*$G$5</f>
        <v>8.8374000000000006</v>
      </c>
      <c r="H320" s="39">
        <f>+F320+G320</f>
        <v>76.817400000000006</v>
      </c>
      <c r="I320" s="118"/>
      <c r="K320" s="1"/>
    </row>
    <row r="321" spans="1:17" ht="15.75" x14ac:dyDescent="0.25">
      <c r="A321" s="107"/>
      <c r="B321" s="87" t="s">
        <v>287</v>
      </c>
      <c r="C321" s="15">
        <v>50</v>
      </c>
      <c r="D321" s="15">
        <v>55.000000000000007</v>
      </c>
      <c r="E321" s="61" t="e">
        <f>#REF!*1.03</f>
        <v>#REF!</v>
      </c>
      <c r="F321" s="61">
        <f>D321*1.03</f>
        <v>56.650000000000006</v>
      </c>
      <c r="G321" s="38">
        <f>+F321*$G$5</f>
        <v>7.3645000000000014</v>
      </c>
      <c r="H321" s="39">
        <f>+F321+G321</f>
        <v>64.014500000000012</v>
      </c>
      <c r="I321" s="118"/>
      <c r="K321" s="1"/>
    </row>
    <row r="322" spans="1:17" ht="15.75" x14ac:dyDescent="0.25">
      <c r="A322" s="107"/>
      <c r="B322" s="87" t="s">
        <v>288</v>
      </c>
      <c r="C322" s="15">
        <v>300</v>
      </c>
      <c r="D322" s="15">
        <v>330</v>
      </c>
      <c r="E322" s="61" t="e">
        <f>#REF!*1.03</f>
        <v>#REF!</v>
      </c>
      <c r="F322" s="61">
        <f>D322*1.03</f>
        <v>339.90000000000003</v>
      </c>
      <c r="G322" s="38">
        <f>+F322*$G$5</f>
        <v>44.187000000000005</v>
      </c>
      <c r="H322" s="39">
        <f>+F322+G322</f>
        <v>384.08700000000005</v>
      </c>
      <c r="I322" s="118"/>
      <c r="K322" s="1"/>
    </row>
    <row r="323" spans="1:17" ht="15.75" x14ac:dyDescent="0.25">
      <c r="A323" s="107"/>
      <c r="B323" s="87" t="s">
        <v>289</v>
      </c>
      <c r="C323" s="15">
        <v>600</v>
      </c>
      <c r="D323" s="15">
        <v>660</v>
      </c>
      <c r="E323" s="61" t="e">
        <f>#REF!*1.03</f>
        <v>#REF!</v>
      </c>
      <c r="F323" s="61">
        <f>D323*1.03</f>
        <v>679.80000000000007</v>
      </c>
      <c r="G323" s="38">
        <f>+F323*$G$5</f>
        <v>88.374000000000009</v>
      </c>
      <c r="H323" s="39">
        <f>+F323+G323</f>
        <v>768.17400000000009</v>
      </c>
      <c r="I323" s="118"/>
      <c r="K323" s="1"/>
    </row>
    <row r="324" spans="1:17" ht="15.75" x14ac:dyDescent="0.25">
      <c r="A324" s="107"/>
      <c r="B324" s="87" t="s">
        <v>290</v>
      </c>
      <c r="C324" s="15">
        <v>1000</v>
      </c>
      <c r="D324" s="15">
        <v>1100</v>
      </c>
      <c r="E324" s="61" t="e">
        <f>#REF!*1.03</f>
        <v>#REF!</v>
      </c>
      <c r="F324" s="61">
        <f>D324*1.03</f>
        <v>1133</v>
      </c>
      <c r="G324" s="38">
        <f>+F324*$G$5</f>
        <v>147.29</v>
      </c>
      <c r="H324" s="39">
        <f>+F324+G324</f>
        <v>1280.29</v>
      </c>
      <c r="I324" s="118"/>
      <c r="K324" s="1"/>
    </row>
    <row r="325" spans="1:17" ht="15.75" x14ac:dyDescent="0.25">
      <c r="A325" s="107"/>
      <c r="B325" s="14"/>
      <c r="C325" s="15"/>
      <c r="D325" s="15"/>
      <c r="E325" s="15"/>
      <c r="F325" s="15"/>
      <c r="G325" s="38"/>
      <c r="H325" s="90"/>
      <c r="I325" s="117"/>
      <c r="K325" s="1"/>
    </row>
    <row r="326" spans="1:17" ht="15.75" x14ac:dyDescent="0.25">
      <c r="A326" s="103" t="s">
        <v>355</v>
      </c>
      <c r="B326" s="22" t="s">
        <v>161</v>
      </c>
      <c r="C326" s="40" t="s">
        <v>26</v>
      </c>
      <c r="D326" s="40"/>
      <c r="E326" s="40"/>
      <c r="F326" s="40"/>
      <c r="G326" s="60" t="s">
        <v>2</v>
      </c>
      <c r="H326" s="60" t="s">
        <v>27</v>
      </c>
      <c r="I326" s="119"/>
      <c r="K326" s="1"/>
    </row>
    <row r="327" spans="1:17" ht="15.75" x14ac:dyDescent="0.25">
      <c r="A327" s="107"/>
      <c r="B327" s="18"/>
      <c r="C327" s="91"/>
      <c r="D327" s="91"/>
      <c r="E327" s="91"/>
      <c r="F327" s="91"/>
      <c r="G327" s="92"/>
      <c r="H327" s="90"/>
      <c r="I327" s="123" t="s">
        <v>64</v>
      </c>
      <c r="K327" s="1"/>
    </row>
    <row r="328" spans="1:17" s="2" customFormat="1" ht="15.75" x14ac:dyDescent="0.25">
      <c r="A328" s="101"/>
      <c r="B328" s="18" t="s">
        <v>227</v>
      </c>
      <c r="C328" s="15"/>
      <c r="D328" s="15"/>
      <c r="E328" s="15"/>
      <c r="F328" s="15"/>
      <c r="G328" s="38"/>
      <c r="H328" s="48"/>
      <c r="I328" s="14"/>
      <c r="J328" s="1"/>
      <c r="K328" s="1"/>
      <c r="L328" s="1"/>
      <c r="M328" s="1"/>
      <c r="N328" s="1"/>
      <c r="O328" s="1"/>
      <c r="P328" s="1"/>
      <c r="Q328" s="1"/>
    </row>
    <row r="329" spans="1:17" ht="15.75" x14ac:dyDescent="0.25">
      <c r="A329" s="107"/>
      <c r="B329" s="14" t="s">
        <v>376</v>
      </c>
      <c r="C329" s="41">
        <v>30</v>
      </c>
      <c r="D329" s="41">
        <v>30</v>
      </c>
      <c r="E329" s="41">
        <v>30</v>
      </c>
      <c r="F329" s="41">
        <v>30</v>
      </c>
      <c r="G329" s="38">
        <f t="shared" ref="G329:G338" si="24">+F329*$G$5</f>
        <v>3.9000000000000004</v>
      </c>
      <c r="H329" s="39">
        <f t="shared" ref="H329:H338" si="25">+F329+G329</f>
        <v>33.9</v>
      </c>
      <c r="I329" s="117"/>
      <c r="K329" s="1"/>
    </row>
    <row r="330" spans="1:17" ht="15.75" x14ac:dyDescent="0.25">
      <c r="A330" s="107"/>
      <c r="B330" s="14" t="s">
        <v>377</v>
      </c>
      <c r="C330" s="41">
        <v>10</v>
      </c>
      <c r="D330" s="41">
        <v>10</v>
      </c>
      <c r="E330" s="41">
        <v>10</v>
      </c>
      <c r="F330" s="41">
        <v>10</v>
      </c>
      <c r="G330" s="38">
        <f t="shared" si="24"/>
        <v>1.3</v>
      </c>
      <c r="H330" s="39">
        <f t="shared" si="25"/>
        <v>11.3</v>
      </c>
      <c r="I330" s="117"/>
      <c r="K330" s="1"/>
    </row>
    <row r="331" spans="1:17" ht="15.75" x14ac:dyDescent="0.25">
      <c r="A331" s="107"/>
      <c r="B331" s="14" t="s">
        <v>379</v>
      </c>
      <c r="C331" s="41"/>
      <c r="D331" s="41">
        <v>17</v>
      </c>
      <c r="E331" s="41">
        <v>17</v>
      </c>
      <c r="F331" s="41">
        <v>17</v>
      </c>
      <c r="G331" s="38">
        <f>+F331*$G$5</f>
        <v>2.21</v>
      </c>
      <c r="H331" s="39">
        <f>+F331+G331</f>
        <v>19.21</v>
      </c>
      <c r="I331" s="117"/>
      <c r="K331" s="1"/>
    </row>
    <row r="332" spans="1:17" ht="15.75" x14ac:dyDescent="0.25">
      <c r="A332" s="107"/>
      <c r="B332" s="9" t="s">
        <v>378</v>
      </c>
      <c r="C332" s="41">
        <v>35</v>
      </c>
      <c r="D332" s="41">
        <v>50</v>
      </c>
      <c r="E332" s="41">
        <v>50</v>
      </c>
      <c r="F332" s="41">
        <v>50</v>
      </c>
      <c r="G332" s="41">
        <f t="shared" si="24"/>
        <v>6.5</v>
      </c>
      <c r="H332" s="39">
        <f t="shared" si="25"/>
        <v>56.5</v>
      </c>
      <c r="I332" s="117"/>
      <c r="K332" s="1"/>
    </row>
    <row r="333" spans="1:17" ht="15.75" x14ac:dyDescent="0.25">
      <c r="A333" s="107"/>
      <c r="B333" s="14" t="s">
        <v>291</v>
      </c>
      <c r="C333" s="41">
        <v>150</v>
      </c>
      <c r="D333" s="41">
        <v>165</v>
      </c>
      <c r="E333" s="41">
        <v>165</v>
      </c>
      <c r="F333" s="41">
        <v>165</v>
      </c>
      <c r="G333" s="41">
        <f t="shared" si="24"/>
        <v>21.45</v>
      </c>
      <c r="H333" s="39">
        <f t="shared" si="25"/>
        <v>186.45</v>
      </c>
      <c r="I333" s="117"/>
      <c r="K333" s="1"/>
    </row>
    <row r="334" spans="1:17" ht="15.75" x14ac:dyDescent="0.25">
      <c r="A334" s="107"/>
      <c r="B334" s="9" t="s">
        <v>337</v>
      </c>
      <c r="C334" s="41">
        <v>0</v>
      </c>
      <c r="D334" s="41">
        <v>35</v>
      </c>
      <c r="E334" s="41">
        <v>35</v>
      </c>
      <c r="F334" s="41">
        <v>35</v>
      </c>
      <c r="G334" s="38">
        <f t="shared" si="24"/>
        <v>4.55</v>
      </c>
      <c r="H334" s="39">
        <f t="shared" si="25"/>
        <v>39.549999999999997</v>
      </c>
      <c r="I334" s="117"/>
      <c r="K334" s="1"/>
    </row>
    <row r="335" spans="1:17" ht="15.75" x14ac:dyDescent="0.25">
      <c r="A335" s="107"/>
      <c r="B335" s="9" t="s">
        <v>338</v>
      </c>
      <c r="C335" s="41">
        <v>0</v>
      </c>
      <c r="D335" s="41">
        <v>70</v>
      </c>
      <c r="E335" s="41">
        <v>70</v>
      </c>
      <c r="F335" s="41">
        <v>70</v>
      </c>
      <c r="G335" s="38">
        <f t="shared" si="24"/>
        <v>9.1</v>
      </c>
      <c r="H335" s="39">
        <f t="shared" si="25"/>
        <v>79.099999999999994</v>
      </c>
      <c r="I335" s="117"/>
      <c r="K335" s="1"/>
    </row>
    <row r="336" spans="1:17" ht="15.75" x14ac:dyDescent="0.25">
      <c r="A336" s="107"/>
      <c r="B336" s="9" t="s">
        <v>339</v>
      </c>
      <c r="C336" s="41">
        <v>0</v>
      </c>
      <c r="D336" s="41">
        <v>150</v>
      </c>
      <c r="E336" s="41">
        <v>150</v>
      </c>
      <c r="F336" s="41">
        <v>150</v>
      </c>
      <c r="G336" s="38">
        <f t="shared" si="24"/>
        <v>19.5</v>
      </c>
      <c r="H336" s="39">
        <f t="shared" si="25"/>
        <v>169.5</v>
      </c>
      <c r="I336" s="117"/>
      <c r="K336" s="1"/>
    </row>
    <row r="337" spans="1:17" ht="15.75" x14ac:dyDescent="0.25">
      <c r="A337" s="107"/>
      <c r="B337" s="9" t="s">
        <v>340</v>
      </c>
      <c r="C337" s="41">
        <v>0</v>
      </c>
      <c r="D337" s="41">
        <v>500</v>
      </c>
      <c r="E337" s="41">
        <v>500</v>
      </c>
      <c r="F337" s="41">
        <v>500</v>
      </c>
      <c r="G337" s="38">
        <f t="shared" si="24"/>
        <v>65</v>
      </c>
      <c r="H337" s="39">
        <f t="shared" si="25"/>
        <v>565</v>
      </c>
      <c r="I337" s="117"/>
      <c r="K337" s="1"/>
    </row>
    <row r="338" spans="1:17" ht="15.75" x14ac:dyDescent="0.25">
      <c r="A338" s="107"/>
      <c r="B338" s="9" t="s">
        <v>336</v>
      </c>
      <c r="C338" s="41">
        <v>0</v>
      </c>
      <c r="D338" s="41">
        <v>50</v>
      </c>
      <c r="E338" s="41">
        <v>50</v>
      </c>
      <c r="F338" s="41">
        <v>50</v>
      </c>
      <c r="G338" s="38">
        <f t="shared" si="24"/>
        <v>6.5</v>
      </c>
      <c r="H338" s="39">
        <f t="shared" si="25"/>
        <v>56.5</v>
      </c>
      <c r="I338" s="117"/>
      <c r="K338" s="1"/>
    </row>
    <row r="339" spans="1:17" ht="15.75" x14ac:dyDescent="0.25">
      <c r="A339" s="107"/>
      <c r="B339" s="9" t="s">
        <v>404</v>
      </c>
      <c r="C339" s="41"/>
      <c r="D339" s="41"/>
      <c r="E339" s="41">
        <v>30</v>
      </c>
      <c r="F339" s="41">
        <v>30</v>
      </c>
      <c r="G339" s="38">
        <f>+F339*$G$5</f>
        <v>3.9000000000000004</v>
      </c>
      <c r="H339" s="39">
        <f>+F339+G339</f>
        <v>33.9</v>
      </c>
      <c r="I339" s="117"/>
      <c r="K339" s="1"/>
    </row>
    <row r="340" spans="1:17" ht="15.75" x14ac:dyDescent="0.25">
      <c r="A340" s="107"/>
      <c r="B340" s="9" t="s">
        <v>419</v>
      </c>
      <c r="C340" s="41"/>
      <c r="D340" s="41"/>
      <c r="E340" s="41">
        <v>165</v>
      </c>
      <c r="F340" s="41">
        <v>165</v>
      </c>
      <c r="G340" s="38">
        <f>+F340*$G$5</f>
        <v>21.45</v>
      </c>
      <c r="H340" s="39">
        <f>+F340+G340</f>
        <v>186.45</v>
      </c>
      <c r="I340" s="117"/>
      <c r="K340" s="1"/>
    </row>
    <row r="341" spans="1:17" ht="15.75" x14ac:dyDescent="0.25">
      <c r="A341" s="107"/>
      <c r="B341" s="9" t="s">
        <v>406</v>
      </c>
      <c r="C341" s="41"/>
      <c r="D341" s="41"/>
      <c r="E341" s="41">
        <v>82.5</v>
      </c>
      <c r="F341" s="41">
        <v>82.5</v>
      </c>
      <c r="G341" s="38">
        <f>+F341*$G$5</f>
        <v>10.725</v>
      </c>
      <c r="H341" s="39">
        <f>+F341+G341</f>
        <v>93.224999999999994</v>
      </c>
      <c r="I341" s="117"/>
      <c r="K341" s="1"/>
    </row>
    <row r="342" spans="1:17" ht="15.75" x14ac:dyDescent="0.25">
      <c r="A342" s="107"/>
      <c r="B342" s="14"/>
      <c r="C342" s="41"/>
      <c r="D342" s="41"/>
      <c r="E342" s="41"/>
      <c r="F342" s="41"/>
      <c r="G342" s="38"/>
      <c r="H342" s="39"/>
      <c r="I342" s="117"/>
      <c r="K342" s="1"/>
    </row>
    <row r="343" spans="1:17" ht="15.75" x14ac:dyDescent="0.25">
      <c r="A343" s="103" t="s">
        <v>356</v>
      </c>
      <c r="B343" s="22" t="s">
        <v>294</v>
      </c>
      <c r="C343" s="40" t="s">
        <v>26</v>
      </c>
      <c r="D343" s="40"/>
      <c r="E343" s="40"/>
      <c r="F343" s="40"/>
      <c r="G343" s="60" t="s">
        <v>2</v>
      </c>
      <c r="H343" s="60" t="s">
        <v>27</v>
      </c>
      <c r="I343" s="119"/>
      <c r="K343" s="1"/>
    </row>
    <row r="344" spans="1:17" ht="15.75" x14ac:dyDescent="0.25">
      <c r="A344" s="107"/>
      <c r="B344" s="18"/>
      <c r="C344" s="91"/>
      <c r="D344" s="91"/>
      <c r="E344" s="91"/>
      <c r="F344" s="91"/>
      <c r="G344" s="92"/>
      <c r="H344" s="90"/>
      <c r="I344" s="117"/>
      <c r="K344" s="1"/>
    </row>
    <row r="345" spans="1:17" s="2" customFormat="1" ht="15.75" x14ac:dyDescent="0.25">
      <c r="A345" s="101"/>
      <c r="B345" s="18" t="s">
        <v>295</v>
      </c>
      <c r="C345" s="15"/>
      <c r="D345" s="15"/>
      <c r="E345" s="15"/>
      <c r="F345" s="15"/>
      <c r="G345" s="38"/>
      <c r="H345" s="48"/>
      <c r="I345" s="14"/>
      <c r="J345" s="1"/>
      <c r="K345" s="1"/>
      <c r="L345" s="1"/>
      <c r="M345" s="1"/>
      <c r="N345" s="1"/>
      <c r="O345" s="1"/>
      <c r="P345" s="1"/>
      <c r="Q345" s="1"/>
    </row>
    <row r="346" spans="1:17" ht="15.75" x14ac:dyDescent="0.25">
      <c r="A346" s="107"/>
      <c r="B346" s="14" t="s">
        <v>297</v>
      </c>
      <c r="C346" s="93">
        <v>2</v>
      </c>
      <c r="D346" s="93">
        <v>2</v>
      </c>
      <c r="E346" s="93">
        <v>2</v>
      </c>
      <c r="F346" s="93">
        <v>2</v>
      </c>
      <c r="G346" s="38">
        <f>+F346*$G$5</f>
        <v>0.26</v>
      </c>
      <c r="H346" s="39">
        <f>+F346+G346</f>
        <v>2.2599999999999998</v>
      </c>
      <c r="I346" s="117"/>
      <c r="K346" s="1"/>
    </row>
    <row r="347" spans="1:17" ht="15.75" x14ac:dyDescent="0.25">
      <c r="A347" s="107"/>
      <c r="B347" s="14" t="s">
        <v>298</v>
      </c>
      <c r="C347" s="93">
        <v>10</v>
      </c>
      <c r="D347" s="93">
        <v>10</v>
      </c>
      <c r="E347" s="93">
        <v>10</v>
      </c>
      <c r="F347" s="93">
        <v>10</v>
      </c>
      <c r="G347" s="38">
        <f>+F347*$G$5</f>
        <v>1.3</v>
      </c>
      <c r="H347" s="39">
        <f>+F347+G347</f>
        <v>11.3</v>
      </c>
      <c r="I347" s="117"/>
      <c r="K347" s="1"/>
    </row>
    <row r="348" spans="1:17" ht="15.75" x14ac:dyDescent="0.25">
      <c r="A348" s="107"/>
      <c r="B348" s="14" t="s">
        <v>299</v>
      </c>
      <c r="C348" s="93">
        <v>15</v>
      </c>
      <c r="D348" s="93">
        <v>15</v>
      </c>
      <c r="E348" s="93">
        <v>15</v>
      </c>
      <c r="F348" s="93">
        <v>15</v>
      </c>
      <c r="G348" s="38">
        <f>+F348*$G$5</f>
        <v>1.9500000000000002</v>
      </c>
      <c r="H348" s="39">
        <f>+F348+G348</f>
        <v>16.95</v>
      </c>
      <c r="I348" s="117"/>
      <c r="K348" s="1"/>
    </row>
    <row r="349" spans="1:17" ht="15.75" x14ac:dyDescent="0.25">
      <c r="A349" s="107"/>
      <c r="B349" s="14" t="s">
        <v>300</v>
      </c>
      <c r="C349" s="93">
        <v>30</v>
      </c>
      <c r="D349" s="93">
        <v>30</v>
      </c>
      <c r="E349" s="93">
        <v>30</v>
      </c>
      <c r="F349" s="93">
        <v>30</v>
      </c>
      <c r="G349" s="38">
        <f>+F349*$G$5</f>
        <v>3.9000000000000004</v>
      </c>
      <c r="H349" s="39">
        <f>+F349+G349</f>
        <v>33.9</v>
      </c>
      <c r="I349" s="117"/>
      <c r="K349" s="1"/>
    </row>
    <row r="350" spans="1:17" ht="15.75" x14ac:dyDescent="0.25">
      <c r="A350" s="107"/>
      <c r="B350" s="14"/>
      <c r="C350" s="41"/>
      <c r="D350" s="41"/>
      <c r="E350" s="41"/>
      <c r="F350" s="41"/>
      <c r="G350" s="41"/>
      <c r="H350" s="41"/>
      <c r="I350" s="117"/>
      <c r="K350" s="1"/>
    </row>
    <row r="351" spans="1:17" ht="15.75" x14ac:dyDescent="0.25">
      <c r="A351" s="107"/>
      <c r="B351" s="14" t="s">
        <v>301</v>
      </c>
      <c r="C351" s="15">
        <v>12</v>
      </c>
      <c r="D351" s="15">
        <v>12</v>
      </c>
      <c r="E351" s="93">
        <v>12</v>
      </c>
      <c r="F351" s="93">
        <v>12</v>
      </c>
      <c r="G351" s="38">
        <f t="shared" ref="G351:G357" si="26">+F351*$G$5</f>
        <v>1.56</v>
      </c>
      <c r="H351" s="39">
        <f t="shared" ref="H351:H357" si="27">+F351+G351</f>
        <v>13.56</v>
      </c>
      <c r="I351" s="117"/>
      <c r="K351" s="1"/>
    </row>
    <row r="352" spans="1:17" ht="15.75" x14ac:dyDescent="0.25">
      <c r="A352" s="107"/>
      <c r="B352" s="14" t="s">
        <v>302</v>
      </c>
      <c r="C352" s="15">
        <v>18</v>
      </c>
      <c r="D352" s="15">
        <v>18</v>
      </c>
      <c r="E352" s="93">
        <v>18</v>
      </c>
      <c r="F352" s="93">
        <v>18</v>
      </c>
      <c r="G352" s="38">
        <f t="shared" si="26"/>
        <v>2.34</v>
      </c>
      <c r="H352" s="39">
        <f t="shared" si="27"/>
        <v>20.34</v>
      </c>
      <c r="I352" s="117"/>
      <c r="K352" s="1"/>
    </row>
    <row r="353" spans="1:17" ht="15.75" x14ac:dyDescent="0.25">
      <c r="A353" s="107"/>
      <c r="B353" s="14" t="s">
        <v>303</v>
      </c>
      <c r="C353" s="15">
        <v>60</v>
      </c>
      <c r="D353" s="15">
        <v>60</v>
      </c>
      <c r="E353" s="93">
        <v>60</v>
      </c>
      <c r="F353" s="93">
        <v>60</v>
      </c>
      <c r="G353" s="38">
        <f t="shared" si="26"/>
        <v>7.8000000000000007</v>
      </c>
      <c r="H353" s="39">
        <f t="shared" si="27"/>
        <v>67.8</v>
      </c>
      <c r="I353" s="117"/>
      <c r="K353" s="1"/>
    </row>
    <row r="354" spans="1:17" ht="15.75" x14ac:dyDescent="0.25">
      <c r="A354" s="107"/>
      <c r="B354" s="14" t="s">
        <v>304</v>
      </c>
      <c r="C354" s="15">
        <v>90</v>
      </c>
      <c r="D354" s="15">
        <v>90</v>
      </c>
      <c r="E354" s="93">
        <v>90</v>
      </c>
      <c r="F354" s="93">
        <v>90</v>
      </c>
      <c r="G354" s="38">
        <f t="shared" si="26"/>
        <v>11.700000000000001</v>
      </c>
      <c r="H354" s="39">
        <f t="shared" si="27"/>
        <v>101.7</v>
      </c>
      <c r="I354" s="117"/>
      <c r="K354" s="1"/>
    </row>
    <row r="355" spans="1:17" ht="15.75" x14ac:dyDescent="0.25">
      <c r="A355" s="107"/>
      <c r="B355" s="14" t="s">
        <v>302</v>
      </c>
      <c r="C355" s="15">
        <v>18</v>
      </c>
      <c r="D355" s="15">
        <v>18</v>
      </c>
      <c r="E355" s="93">
        <v>18</v>
      </c>
      <c r="F355" s="93">
        <v>18</v>
      </c>
      <c r="G355" s="38">
        <f t="shared" si="26"/>
        <v>2.34</v>
      </c>
      <c r="H355" s="39">
        <f t="shared" si="27"/>
        <v>20.34</v>
      </c>
      <c r="I355" s="117"/>
      <c r="K355" s="1"/>
    </row>
    <row r="356" spans="1:17" ht="15.75" x14ac:dyDescent="0.25">
      <c r="A356" s="107"/>
      <c r="B356" s="14" t="s">
        <v>303</v>
      </c>
      <c r="C356" s="15">
        <v>60</v>
      </c>
      <c r="D356" s="15">
        <v>60</v>
      </c>
      <c r="E356" s="93">
        <v>60</v>
      </c>
      <c r="F356" s="93">
        <v>60</v>
      </c>
      <c r="G356" s="38">
        <f t="shared" si="26"/>
        <v>7.8000000000000007</v>
      </c>
      <c r="H356" s="39">
        <f t="shared" si="27"/>
        <v>67.8</v>
      </c>
      <c r="I356" s="117"/>
      <c r="K356" s="1"/>
    </row>
    <row r="357" spans="1:17" ht="15.75" x14ac:dyDescent="0.25">
      <c r="A357" s="107"/>
      <c r="B357" s="14" t="s">
        <v>304</v>
      </c>
      <c r="C357" s="15">
        <v>90</v>
      </c>
      <c r="D357" s="15">
        <v>90</v>
      </c>
      <c r="E357" s="93">
        <v>90</v>
      </c>
      <c r="F357" s="93">
        <v>90</v>
      </c>
      <c r="G357" s="38">
        <f t="shared" si="26"/>
        <v>11.700000000000001</v>
      </c>
      <c r="H357" s="39">
        <f t="shared" si="27"/>
        <v>101.7</v>
      </c>
      <c r="I357" s="117"/>
      <c r="K357" s="1"/>
    </row>
    <row r="358" spans="1:17" ht="15.75" x14ac:dyDescent="0.25">
      <c r="A358" s="107"/>
      <c r="B358" s="94"/>
      <c r="C358" s="91"/>
      <c r="D358" s="91"/>
      <c r="E358" s="91"/>
      <c r="F358" s="91"/>
      <c r="G358" s="92"/>
      <c r="H358" s="90"/>
      <c r="I358" s="117"/>
      <c r="K358" s="1"/>
    </row>
    <row r="359" spans="1:17" s="2" customFormat="1" ht="15.75" x14ac:dyDescent="0.25">
      <c r="A359" s="101"/>
      <c r="B359" s="18" t="s">
        <v>296</v>
      </c>
      <c r="C359" s="15"/>
      <c r="D359" s="15"/>
      <c r="E359" s="15"/>
      <c r="F359" s="15"/>
      <c r="G359" s="38">
        <f>+C359*$G$5</f>
        <v>0</v>
      </c>
      <c r="H359" s="48">
        <f>+C359+G359</f>
        <v>0</v>
      </c>
      <c r="I359" s="14"/>
      <c r="J359" s="1"/>
      <c r="K359" s="1"/>
      <c r="L359" s="1"/>
      <c r="M359" s="1"/>
      <c r="N359" s="1"/>
      <c r="O359" s="1"/>
      <c r="P359" s="1"/>
      <c r="Q359" s="1"/>
    </row>
    <row r="360" spans="1:17" ht="15.75" x14ac:dyDescent="0.25">
      <c r="A360" s="107"/>
      <c r="B360" s="14" t="s">
        <v>305</v>
      </c>
      <c r="C360" s="15">
        <v>2</v>
      </c>
      <c r="D360" s="15">
        <v>2</v>
      </c>
      <c r="E360" s="93">
        <v>2</v>
      </c>
      <c r="F360" s="93">
        <v>2</v>
      </c>
      <c r="G360" s="38">
        <f>+F360*$G$5</f>
        <v>0.26</v>
      </c>
      <c r="H360" s="39">
        <f>+F360+G360</f>
        <v>2.2599999999999998</v>
      </c>
      <c r="I360" s="117"/>
      <c r="K360" s="1"/>
    </row>
    <row r="361" spans="1:17" ht="15.75" x14ac:dyDescent="0.25">
      <c r="A361" s="107"/>
      <c r="B361" s="14" t="s">
        <v>306</v>
      </c>
      <c r="C361" s="15">
        <v>20</v>
      </c>
      <c r="D361" s="15">
        <v>20</v>
      </c>
      <c r="E361" s="93">
        <v>20</v>
      </c>
      <c r="F361" s="93">
        <v>20</v>
      </c>
      <c r="G361" s="38">
        <f>+F361*$G$5</f>
        <v>2.6</v>
      </c>
      <c r="H361" s="39">
        <f>+F361+G361</f>
        <v>22.6</v>
      </c>
      <c r="I361" s="117"/>
      <c r="K361" s="1"/>
    </row>
    <row r="362" spans="1:17" ht="15.75" x14ac:dyDescent="0.25">
      <c r="A362" s="107"/>
      <c r="B362" s="14" t="s">
        <v>307</v>
      </c>
      <c r="C362" s="15">
        <v>55</v>
      </c>
      <c r="D362" s="15">
        <v>55</v>
      </c>
      <c r="E362" s="93">
        <v>55</v>
      </c>
      <c r="F362" s="93">
        <v>55</v>
      </c>
      <c r="G362" s="38">
        <f>+F362*$G$5</f>
        <v>7.15</v>
      </c>
      <c r="H362" s="39">
        <f>+F362+G362</f>
        <v>62.15</v>
      </c>
      <c r="I362" s="117"/>
      <c r="K362" s="1"/>
    </row>
    <row r="363" spans="1:17" ht="15.75" x14ac:dyDescent="0.25">
      <c r="A363" s="107"/>
      <c r="B363" s="14"/>
      <c r="C363" s="15"/>
      <c r="D363" s="15"/>
      <c r="E363" s="15"/>
      <c r="F363" s="15"/>
      <c r="G363" s="92"/>
      <c r="H363" s="90"/>
      <c r="I363" s="117"/>
      <c r="K363" s="1"/>
    </row>
    <row r="364" spans="1:17" ht="15.75" x14ac:dyDescent="0.25">
      <c r="A364" s="107"/>
      <c r="B364" s="14" t="s">
        <v>308</v>
      </c>
      <c r="C364" s="15">
        <v>5</v>
      </c>
      <c r="D364" s="15">
        <v>5</v>
      </c>
      <c r="E364" s="93">
        <v>5</v>
      </c>
      <c r="F364" s="93">
        <v>5</v>
      </c>
      <c r="G364" s="38">
        <f>+F364*$G$5</f>
        <v>0.65</v>
      </c>
      <c r="H364" s="39">
        <f>+F364+G364</f>
        <v>5.65</v>
      </c>
      <c r="I364" s="117"/>
      <c r="K364" s="1"/>
    </row>
    <row r="365" spans="1:17" ht="15.75" x14ac:dyDescent="0.25">
      <c r="A365" s="107"/>
      <c r="B365" s="14" t="s">
        <v>309</v>
      </c>
      <c r="C365" s="15">
        <v>35</v>
      </c>
      <c r="D365" s="15">
        <v>35</v>
      </c>
      <c r="E365" s="93">
        <v>35</v>
      </c>
      <c r="F365" s="93">
        <v>35</v>
      </c>
      <c r="G365" s="38">
        <f>+F365*$G$5</f>
        <v>4.55</v>
      </c>
      <c r="H365" s="39">
        <f>+F365+G365</f>
        <v>39.549999999999997</v>
      </c>
      <c r="I365" s="117"/>
      <c r="K365" s="1"/>
    </row>
    <row r="366" spans="1:17" ht="15.75" x14ac:dyDescent="0.25">
      <c r="A366" s="107"/>
      <c r="B366" s="14" t="s">
        <v>310</v>
      </c>
      <c r="C366" s="15">
        <v>100</v>
      </c>
      <c r="D366" s="15">
        <v>100</v>
      </c>
      <c r="E366" s="93">
        <v>100</v>
      </c>
      <c r="F366" s="93">
        <v>100</v>
      </c>
      <c r="G366" s="38">
        <f>+F366*$G$5</f>
        <v>13</v>
      </c>
      <c r="H366" s="39">
        <f>+F366+G366</f>
        <v>113</v>
      </c>
      <c r="I366" s="117"/>
      <c r="K366" s="1"/>
    </row>
    <row r="367" spans="1:17" x14ac:dyDescent="0.25">
      <c r="G367" s="11"/>
      <c r="H367" s="11"/>
    </row>
  </sheetData>
  <pageMargins left="0.70866141732283472" right="0.70866141732283472" top="0.74803149606299213" bottom="0.74803149606299213" header="0.31496062992125984" footer="0.31496062992125984"/>
  <pageSetup scale="47" fitToHeight="0" orientation="landscape" r:id="rId1"/>
  <rowBreaks count="9" manualBreakCount="9">
    <brk id="40" max="7" man="1"/>
    <brk id="72" max="7" man="1"/>
    <brk id="113" max="7" man="1"/>
    <brk id="165" max="7" man="1"/>
    <brk id="205" max="7" man="1"/>
    <brk id="235" max="7" man="1"/>
    <brk id="270" max="7" man="1"/>
    <brk id="297" max="7" man="1"/>
    <brk id="32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968CC-F43F-455C-AF87-F3EABC59AEEE}">
  <dimension ref="B1:F7"/>
  <sheetViews>
    <sheetView workbookViewId="0">
      <selection activeCell="B1" sqref="B1:F7"/>
    </sheetView>
  </sheetViews>
  <sheetFormatPr defaultRowHeight="15" x14ac:dyDescent="0.25"/>
  <cols>
    <col min="2" max="2" width="57.28515625" bestFit="1" customWidth="1"/>
    <col min="4" max="4" width="9.42578125" bestFit="1" customWidth="1"/>
    <col min="5" max="5" width="9.140625" customWidth="1"/>
  </cols>
  <sheetData>
    <row r="1" spans="2:6" x14ac:dyDescent="0.25">
      <c r="C1" t="s">
        <v>325</v>
      </c>
      <c r="D1" t="s">
        <v>317</v>
      </c>
      <c r="E1" t="s">
        <v>2</v>
      </c>
    </row>
    <row r="2" spans="2:6" ht="15.75" x14ac:dyDescent="0.25">
      <c r="B2" s="6" t="s">
        <v>72</v>
      </c>
      <c r="C2" s="7">
        <v>5.31</v>
      </c>
      <c r="D2" s="7"/>
      <c r="E2" s="8">
        <v>0.69030000000000002</v>
      </c>
      <c r="F2" s="8">
        <v>6.0002999999999993</v>
      </c>
    </row>
    <row r="3" spans="2:6" ht="15.75" x14ac:dyDescent="0.25">
      <c r="B3" s="6" t="s">
        <v>73</v>
      </c>
      <c r="C3" s="7">
        <v>5</v>
      </c>
      <c r="D3" s="7"/>
      <c r="E3" s="8">
        <v>0.65</v>
      </c>
      <c r="F3" s="8">
        <v>5.65</v>
      </c>
    </row>
    <row r="4" spans="2:6" ht="15.75" x14ac:dyDescent="0.25">
      <c r="B4" s="6" t="s">
        <v>74</v>
      </c>
      <c r="C4" s="7">
        <v>5</v>
      </c>
      <c r="D4" s="7"/>
      <c r="E4" s="8">
        <v>0.65</v>
      </c>
      <c r="F4" s="8">
        <v>5.65</v>
      </c>
    </row>
    <row r="5" spans="2:6" ht="15.75" x14ac:dyDescent="0.25">
      <c r="B5" s="6" t="s">
        <v>80</v>
      </c>
      <c r="C5" s="7">
        <v>47.06</v>
      </c>
      <c r="D5" s="7"/>
      <c r="E5" s="7">
        <v>6.1178000000000008</v>
      </c>
      <c r="F5" s="8">
        <v>53.177800000000005</v>
      </c>
    </row>
    <row r="6" spans="2:6" ht="15.75" x14ac:dyDescent="0.25">
      <c r="B6" s="6" t="s">
        <v>253</v>
      </c>
      <c r="C6" s="7">
        <v>45.53</v>
      </c>
      <c r="D6" s="7"/>
      <c r="E6" s="7">
        <v>5.9189000000000007</v>
      </c>
      <c r="F6" s="8">
        <v>51.448900000000002</v>
      </c>
    </row>
    <row r="7" spans="2:6" ht="15.75" x14ac:dyDescent="0.25">
      <c r="B7" s="6" t="s">
        <v>254</v>
      </c>
      <c r="C7" s="7">
        <v>72.45</v>
      </c>
      <c r="D7" s="7"/>
      <c r="E7" s="7">
        <v>9.4184999999999999</v>
      </c>
      <c r="F7" s="8">
        <v>81.868499999999997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2025 draft</vt:lpstr>
      <vt:lpstr>2024</vt:lpstr>
      <vt:lpstr>User Fee Bylaw 2022</vt:lpstr>
      <vt:lpstr>Sheet1</vt:lpstr>
      <vt:lpstr>'2024'!Print_Area</vt:lpstr>
      <vt:lpstr>'2025 draft'!Print_Area</vt:lpstr>
      <vt:lpstr>'User Fee Bylaw 2022'!Print_Area</vt:lpstr>
      <vt:lpstr>'2024'!Print_Titles</vt:lpstr>
      <vt:lpstr>'2025 draft'!Print_Titles</vt:lpstr>
      <vt:lpstr>'User Fee Bylaw 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McMillan</dc:creator>
  <cp:lastModifiedBy>Anu Mundahar</cp:lastModifiedBy>
  <cp:lastPrinted>2024-12-11T14:52:47Z</cp:lastPrinted>
  <dcterms:created xsi:type="dcterms:W3CDTF">2016-07-05T14:40:02Z</dcterms:created>
  <dcterms:modified xsi:type="dcterms:W3CDTF">2024-12-11T18:47:14Z</dcterms:modified>
</cp:coreProperties>
</file>